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O:\Z výběry\AKCE\2024\011 - J - Oprava chodníků\Příprava VZ\VZ\"/>
    </mc:Choice>
  </mc:AlternateContent>
  <xr:revisionPtr revIDLastSave="0" documentId="13_ncr:1_{4A5B6099-948C-478F-AFE3-A4FB802769E7}" xr6:coauthVersionLast="36" xr6:coauthVersionMax="36" xr10:uidLastSave="{00000000-0000-0000-0000-000000000000}"/>
  <bookViews>
    <workbookView xWindow="30" yWindow="30" windowWidth="28770" windowHeight="15570" activeTab="1" xr2:uid="{00000000-000D-0000-FFFF-FFFF00000000}"/>
  </bookViews>
  <sheets>
    <sheet name="Rekapitulace stavby" sheetId="1" r:id="rId1"/>
    <sheet name="Budova J" sheetId="8" r:id="rId2"/>
  </sheets>
  <definedNames>
    <definedName name="_xlnm._FilterDatabase" localSheetId="1" hidden="1">'Budova J'!$C$124:$K$227</definedName>
    <definedName name="_xlnm.Print_Titles" localSheetId="1">'Budova J'!$124:$124</definedName>
    <definedName name="_xlnm.Print_Titles" localSheetId="0">'Rekapitulace stavby'!$92:$92</definedName>
    <definedName name="_xlnm.Print_Area" localSheetId="1">'Budova J'!$C$4:$J$76,'Budova J'!$C$82:$J$106,'Budova J'!$C$112:$J$227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7" i="8" l="1"/>
  <c r="J36" i="8"/>
  <c r="AY95" i="1"/>
  <c r="J35" i="8"/>
  <c r="AX95" i="1" s="1"/>
  <c r="BI225" i="8"/>
  <c r="BH225" i="8"/>
  <c r="BG225" i="8"/>
  <c r="BF225" i="8"/>
  <c r="T225" i="8"/>
  <c r="R225" i="8"/>
  <c r="P225" i="8"/>
  <c r="BI222" i="8"/>
  <c r="BH222" i="8"/>
  <c r="BG222" i="8"/>
  <c r="BF222" i="8"/>
  <c r="T222" i="8"/>
  <c r="R222" i="8"/>
  <c r="P222" i="8"/>
  <c r="BI219" i="8"/>
  <c r="BH219" i="8"/>
  <c r="BG219" i="8"/>
  <c r="BF219" i="8"/>
  <c r="T219" i="8"/>
  <c r="R219" i="8"/>
  <c r="P219" i="8"/>
  <c r="BI214" i="8"/>
  <c r="BH214" i="8"/>
  <c r="BG214" i="8"/>
  <c r="BF214" i="8"/>
  <c r="T214" i="8"/>
  <c r="T213" i="8" s="1"/>
  <c r="R214" i="8"/>
  <c r="R213" i="8" s="1"/>
  <c r="P214" i="8"/>
  <c r="P213" i="8" s="1"/>
  <c r="BI210" i="8"/>
  <c r="BH210" i="8"/>
  <c r="BG210" i="8"/>
  <c r="BF210" i="8"/>
  <c r="T210" i="8"/>
  <c r="R210" i="8"/>
  <c r="P210" i="8"/>
  <c r="BI207" i="8"/>
  <c r="BH207" i="8"/>
  <c r="BG207" i="8"/>
  <c r="BF207" i="8"/>
  <c r="T207" i="8"/>
  <c r="R207" i="8"/>
  <c r="P207" i="8"/>
  <c r="BI202" i="8"/>
  <c r="BH202" i="8"/>
  <c r="BG202" i="8"/>
  <c r="BF202" i="8"/>
  <c r="T202" i="8"/>
  <c r="R202" i="8"/>
  <c r="P202" i="8"/>
  <c r="BI199" i="8"/>
  <c r="BH199" i="8"/>
  <c r="BG199" i="8"/>
  <c r="BF199" i="8"/>
  <c r="T199" i="8"/>
  <c r="R199" i="8"/>
  <c r="P199" i="8"/>
  <c r="BI196" i="8"/>
  <c r="BH196" i="8"/>
  <c r="BG196" i="8"/>
  <c r="BF196" i="8"/>
  <c r="T196" i="8"/>
  <c r="R196" i="8"/>
  <c r="P196" i="8"/>
  <c r="BI193" i="8"/>
  <c r="BH193" i="8"/>
  <c r="BG193" i="8"/>
  <c r="BF193" i="8"/>
  <c r="T193" i="8"/>
  <c r="R193" i="8"/>
  <c r="P193" i="8"/>
  <c r="BI190" i="8"/>
  <c r="BH190" i="8"/>
  <c r="BG190" i="8"/>
  <c r="BF190" i="8"/>
  <c r="T190" i="8"/>
  <c r="R190" i="8"/>
  <c r="P190" i="8"/>
  <c r="BI187" i="8"/>
  <c r="BH187" i="8"/>
  <c r="BG187" i="8"/>
  <c r="BF187" i="8"/>
  <c r="T187" i="8"/>
  <c r="R187" i="8"/>
  <c r="P187" i="8"/>
  <c r="BI184" i="8"/>
  <c r="BH184" i="8"/>
  <c r="BG184" i="8"/>
  <c r="BF184" i="8"/>
  <c r="T184" i="8"/>
  <c r="R184" i="8"/>
  <c r="P184" i="8"/>
  <c r="BI181" i="8"/>
  <c r="BH181" i="8"/>
  <c r="BG181" i="8"/>
  <c r="BF181" i="8"/>
  <c r="T181" i="8"/>
  <c r="R181" i="8"/>
  <c r="P181" i="8"/>
  <c r="BI178" i="8"/>
  <c r="BH178" i="8"/>
  <c r="BG178" i="8"/>
  <c r="BF178" i="8"/>
  <c r="T178" i="8"/>
  <c r="R178" i="8"/>
  <c r="P178" i="8"/>
  <c r="BI176" i="8"/>
  <c r="BH176" i="8"/>
  <c r="BG176" i="8"/>
  <c r="BF176" i="8"/>
  <c r="T176" i="8"/>
  <c r="R176" i="8"/>
  <c r="P176" i="8"/>
  <c r="BI173" i="8"/>
  <c r="BH173" i="8"/>
  <c r="BG173" i="8"/>
  <c r="BF173" i="8"/>
  <c r="T173" i="8"/>
  <c r="R173" i="8"/>
  <c r="P173" i="8"/>
  <c r="BI169" i="8"/>
  <c r="BH169" i="8"/>
  <c r="BG169" i="8"/>
  <c r="BF169" i="8"/>
  <c r="T169" i="8"/>
  <c r="R169" i="8"/>
  <c r="P169" i="8"/>
  <c r="BI166" i="8"/>
  <c r="BH166" i="8"/>
  <c r="BG166" i="8"/>
  <c r="BF166" i="8"/>
  <c r="T166" i="8"/>
  <c r="R166" i="8"/>
  <c r="P166" i="8"/>
  <c r="BI163" i="8"/>
  <c r="BH163" i="8"/>
  <c r="BG163" i="8"/>
  <c r="BF163" i="8"/>
  <c r="T163" i="8"/>
  <c r="R163" i="8"/>
  <c r="P163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0" i="8"/>
  <c r="BH150" i="8"/>
  <c r="BG150" i="8"/>
  <c r="BF150" i="8"/>
  <c r="T150" i="8"/>
  <c r="R150" i="8"/>
  <c r="P150" i="8"/>
  <c r="BI147" i="8"/>
  <c r="BH147" i="8"/>
  <c r="BG147" i="8"/>
  <c r="BF147" i="8"/>
  <c r="T147" i="8"/>
  <c r="R147" i="8"/>
  <c r="P147" i="8"/>
  <c r="BI144" i="8"/>
  <c r="BH144" i="8"/>
  <c r="BG144" i="8"/>
  <c r="BF144" i="8"/>
  <c r="T144" i="8"/>
  <c r="R144" i="8"/>
  <c r="P144" i="8"/>
  <c r="BI140" i="8"/>
  <c r="BH140" i="8"/>
  <c r="BG140" i="8"/>
  <c r="BF140" i="8"/>
  <c r="T140" i="8"/>
  <c r="R140" i="8"/>
  <c r="P140" i="8"/>
  <c r="BI137" i="8"/>
  <c r="BH137" i="8"/>
  <c r="BG137" i="8"/>
  <c r="BF137" i="8"/>
  <c r="T137" i="8"/>
  <c r="R137" i="8"/>
  <c r="P137" i="8"/>
  <c r="BI134" i="8"/>
  <c r="BH134" i="8"/>
  <c r="BG134" i="8"/>
  <c r="BF134" i="8"/>
  <c r="T134" i="8"/>
  <c r="R134" i="8"/>
  <c r="P134" i="8"/>
  <c r="BI131" i="8"/>
  <c r="BH131" i="8"/>
  <c r="BG131" i="8"/>
  <c r="BF131" i="8"/>
  <c r="T131" i="8"/>
  <c r="R131" i="8"/>
  <c r="P131" i="8"/>
  <c r="BI128" i="8"/>
  <c r="BH128" i="8"/>
  <c r="BG128" i="8"/>
  <c r="BF128" i="8"/>
  <c r="T128" i="8"/>
  <c r="R128" i="8"/>
  <c r="P128" i="8"/>
  <c r="F119" i="8"/>
  <c r="E117" i="8"/>
  <c r="F89" i="8"/>
  <c r="E87" i="8"/>
  <c r="J24" i="8"/>
  <c r="E24" i="8"/>
  <c r="J92" i="8" s="1"/>
  <c r="J23" i="8"/>
  <c r="J21" i="8"/>
  <c r="J91" i="8"/>
  <c r="J20" i="8"/>
  <c r="J18" i="8"/>
  <c r="E18" i="8"/>
  <c r="F92" i="8" s="1"/>
  <c r="J17" i="8"/>
  <c r="J15" i="8"/>
  <c r="F121" i="8"/>
  <c r="J14" i="8"/>
  <c r="J12" i="8"/>
  <c r="J119" i="8" s="1"/>
  <c r="E7" i="8"/>
  <c r="E115" i="8" s="1"/>
  <c r="L90" i="1"/>
  <c r="AM90" i="1"/>
  <c r="AM89" i="1"/>
  <c r="L89" i="1"/>
  <c r="AM87" i="1"/>
  <c r="L87" i="1"/>
  <c r="L85" i="1"/>
  <c r="L84" i="1"/>
  <c r="BK225" i="8"/>
  <c r="J173" i="8"/>
  <c r="BK128" i="8"/>
  <c r="BK150" i="8"/>
  <c r="J190" i="8"/>
  <c r="BK193" i="8"/>
  <c r="BK219" i="8"/>
  <c r="J150" i="8"/>
  <c r="J187" i="8"/>
  <c r="BK137" i="8"/>
  <c r="BK134" i="8"/>
  <c r="J169" i="8"/>
  <c r="BK147" i="8"/>
  <c r="BK131" i="8"/>
  <c r="J184" i="8"/>
  <c r="J131" i="8"/>
  <c r="BK184" i="8"/>
  <c r="J219" i="8"/>
  <c r="J147" i="8"/>
  <c r="J128" i="8"/>
  <c r="BK187" i="8"/>
  <c r="J214" i="8"/>
  <c r="J181" i="8"/>
  <c r="BK176" i="8"/>
  <c r="BK214" i="8"/>
  <c r="J176" i="8"/>
  <c r="BK196" i="8"/>
  <c r="J207" i="8"/>
  <c r="J137" i="8"/>
  <c r="BK163" i="8"/>
  <c r="J210" i="8"/>
  <c r="BK154" i="8"/>
  <c r="AS94" i="1"/>
  <c r="BK202" i="8"/>
  <c r="BK169" i="8"/>
  <c r="J199" i="8"/>
  <c r="BK207" i="8"/>
  <c r="J196" i="8"/>
  <c r="BK190" i="8"/>
  <c r="J134" i="8"/>
  <c r="J163" i="8"/>
  <c r="BK199" i="8"/>
  <c r="J166" i="8"/>
  <c r="BK210" i="8"/>
  <c r="BK144" i="8"/>
  <c r="J178" i="8"/>
  <c r="BK178" i="8"/>
  <c r="J225" i="8"/>
  <c r="BK181" i="8"/>
  <c r="J193" i="8"/>
  <c r="J157" i="8"/>
  <c r="J144" i="8"/>
  <c r="BK140" i="8"/>
  <c r="J222" i="8"/>
  <c r="J154" i="8"/>
  <c r="J202" i="8"/>
  <c r="BK222" i="8"/>
  <c r="BK157" i="8"/>
  <c r="BK166" i="8"/>
  <c r="J140" i="8"/>
  <c r="BK173" i="8"/>
  <c r="P127" i="8" l="1"/>
  <c r="BK162" i="8"/>
  <c r="J162" i="8" s="1"/>
  <c r="J100" i="8" s="1"/>
  <c r="R162" i="8"/>
  <c r="R198" i="8"/>
  <c r="T218" i="8"/>
  <c r="T217" i="8" s="1"/>
  <c r="BK127" i="8"/>
  <c r="J127" i="8" s="1"/>
  <c r="J98" i="8" s="1"/>
  <c r="T153" i="8"/>
  <c r="T172" i="8"/>
  <c r="BK153" i="8"/>
  <c r="J153" i="8" s="1"/>
  <c r="J99" i="8" s="1"/>
  <c r="BK172" i="8"/>
  <c r="J172" i="8" s="1"/>
  <c r="J101" i="8" s="1"/>
  <c r="P198" i="8"/>
  <c r="P218" i="8"/>
  <c r="P217" i="8" s="1"/>
  <c r="R127" i="8"/>
  <c r="R153" i="8"/>
  <c r="T162" i="8"/>
  <c r="BK198" i="8"/>
  <c r="J198" i="8" s="1"/>
  <c r="J102" i="8" s="1"/>
  <c r="BK218" i="8"/>
  <c r="BK217" i="8" s="1"/>
  <c r="J217" i="8" s="1"/>
  <c r="J104" i="8" s="1"/>
  <c r="T127" i="8"/>
  <c r="P162" i="8"/>
  <c r="R172" i="8"/>
  <c r="P153" i="8"/>
  <c r="P172" i="8"/>
  <c r="T198" i="8"/>
  <c r="R218" i="8"/>
  <c r="R217" i="8" s="1"/>
  <c r="BK213" i="8"/>
  <c r="J213" i="8" s="1"/>
  <c r="J103" i="8" s="1"/>
  <c r="J218" i="8"/>
  <c r="J105" i="8" s="1"/>
  <c r="J89" i="8"/>
  <c r="J121" i="8"/>
  <c r="BE128" i="8"/>
  <c r="BE137" i="8"/>
  <c r="BE150" i="8"/>
  <c r="BE199" i="8"/>
  <c r="E85" i="8"/>
  <c r="F91" i="8"/>
  <c r="F122" i="8"/>
  <c r="BE131" i="8"/>
  <c r="BE222" i="8"/>
  <c r="BE207" i="8"/>
  <c r="BE210" i="8"/>
  <c r="BE166" i="8"/>
  <c r="BE178" i="8"/>
  <c r="BE144" i="8"/>
  <c r="BE147" i="8"/>
  <c r="BE157" i="8"/>
  <c r="BE163" i="8"/>
  <c r="BE173" i="8"/>
  <c r="BE176" i="8"/>
  <c r="BE184" i="8"/>
  <c r="BE187" i="8"/>
  <c r="BE190" i="8"/>
  <c r="BE214" i="8"/>
  <c r="BE219" i="8"/>
  <c r="J122" i="8"/>
  <c r="BE154" i="8"/>
  <c r="BE169" i="8"/>
  <c r="BE202" i="8"/>
  <c r="BE225" i="8"/>
  <c r="BE140" i="8"/>
  <c r="BE181" i="8"/>
  <c r="BE193" i="8"/>
  <c r="BE196" i="8"/>
  <c r="BE134" i="8"/>
  <c r="F34" i="8"/>
  <c r="BA95" i="1" s="1"/>
  <c r="F36" i="8"/>
  <c r="BC95" i="1" s="1"/>
  <c r="F35" i="8"/>
  <c r="BB95" i="1" s="1"/>
  <c r="J34" i="8"/>
  <c r="AW95" i="1" s="1"/>
  <c r="F37" i="8"/>
  <c r="BD95" i="1" s="1"/>
  <c r="T126" i="8" l="1"/>
  <c r="T125" i="8" s="1"/>
  <c r="BK126" i="8"/>
  <c r="J126" i="8" s="1"/>
  <c r="J97" i="8" s="1"/>
  <c r="R126" i="8"/>
  <c r="R125" i="8"/>
  <c r="P126" i="8"/>
  <c r="P125" i="8" s="1"/>
  <c r="AU95" i="1" s="1"/>
  <c r="BD94" i="1"/>
  <c r="W33" i="1" s="1"/>
  <c r="BC94" i="1"/>
  <c r="AY94" i="1" s="1"/>
  <c r="BA94" i="1"/>
  <c r="W30" i="1" s="1"/>
  <c r="J33" i="8"/>
  <c r="AV95" i="1" s="1"/>
  <c r="AT95" i="1" s="1"/>
  <c r="F33" i="8"/>
  <c r="AZ95" i="1" s="1"/>
  <c r="BB94" i="1"/>
  <c r="W31" i="1" s="1"/>
  <c r="BK125" i="8" l="1"/>
  <c r="J125" i="8"/>
  <c r="J30" i="8" s="1"/>
  <c r="AG95" i="1" s="1"/>
  <c r="AU94" i="1"/>
  <c r="AZ94" i="1"/>
  <c r="W29" i="1" s="1"/>
  <c r="W32" i="1"/>
  <c r="AX94" i="1"/>
  <c r="AW94" i="1"/>
  <c r="AK30" i="1" s="1"/>
  <c r="J39" i="8" l="1"/>
  <c r="J96" i="8"/>
  <c r="AN95" i="1"/>
  <c r="AV94" i="1"/>
  <c r="AK29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<sst xmlns="http://schemas.openxmlformats.org/spreadsheetml/2006/main" count="1034" uniqueCount="313">
  <si>
    <t>Export Komplet</t>
  </si>
  <si>
    <t/>
  </si>
  <si>
    <t>2.0</t>
  </si>
  <si>
    <t>False</t>
  </si>
  <si>
    <t>{f3f7d75a-d489-4d7b-be02-d83449016a45}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</si>
  <si>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</si>
  <si>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</si>
  <si>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</si>
  <si>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</si>
  <si>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</si>
  <si>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</si>
  <si>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</si>
  <si>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</si>
  <si>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</si>
  <si>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2021/84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</si>
  <si>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</si>
  <si>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</si>
  <si>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Areál FNOL - oprava chodníků</t>
  </si>
  <si>
    <t>KSO:</t>
  </si>
  <si>
    <t>CC-CZ:</t>
  </si>
  <si>
    <t>Místo:</t>
  </si>
  <si>
    <t xml:space="preserve"> </t>
  </si>
  <si>
    <t>Datum:</t>
  </si>
  <si>
    <t>1. 10. 2021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</si>
  <si>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</si>
  <si>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</si>
  <si>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</si>
  <si>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</si>
  <si>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</si>
  <si>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</si>
  <si>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</si>
  <si>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</si>
  <si>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</si>
  <si>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</si>
  <si>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</si>
  <si>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</si>
  <si>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</si>
  <si>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</si>
  <si>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</si>
  <si>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</si>
  <si>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</si>
  <si>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</si>
  <si>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</si>
  <si>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</si>
  <si>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</si>
  <si>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</si>
  <si>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</si>
  <si>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</si>
  <si>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</si>
  <si>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</si>
  <si>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</si>
  <si>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</si>
  <si>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</si>
  <si>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</si>
  <si>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</si>
  <si>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</si>
  <si>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</si>
  <si>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</si>
  <si>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</si>
  <si>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</si>
  <si>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</si>
  <si>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</si>
  <si>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</si>
  <si>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</si>
  <si>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</si>
  <si>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</si>
  <si>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</si>
  <si>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</si>
  <si>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</si>
  <si>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</si>
  <si>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</si>
  <si>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</si>
  <si>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</si>
  <si>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</si>
  <si>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</si>
  <si>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</si>
  <si>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</si>
  <si>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</si>
  <si>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</si>
  <si>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</t>
  </si>
  <si>
    <t>2</t>
  </si>
  <si>
    <t>3</t>
  </si>
  <si>
    <t>4</t>
  </si>
  <si>
    <t>5</t>
  </si>
  <si>
    <t>6</t>
  </si>
  <si>
    <t>7</t>
  </si>
  <si>
    <t>{5e4ca240-34c0-4805-8049-077931d427d6}</t>
  </si>
  <si>
    <t>8</t>
  </si>
  <si>
    <t>9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</si>
  <si>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</si>
  <si>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</si>
  <si>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</si>
  <si>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</si>
  <si>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</si>
  <si>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</si>
  <si>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</si>
  <si>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</si>
  <si>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</si>
  <si>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</si>
  <si>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</si>
  <si>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</si>
  <si>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</si>
  <si>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</si>
  <si>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</si>
  <si>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</si>
  <si>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</si>
  <si>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</si>
  <si>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</si>
  <si>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</si>
  <si>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</si>
  <si>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</si>
  <si>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</si>
  <si>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</si>
  <si>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</si>
  <si>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</si>
  <si>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</si>
  <si>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</si>
  <si>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</si>
  <si>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</si>
  <si>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</si>
  <si>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</si>
  <si>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113106143</t>
  </si>
  <si>
    <t>Rozebrání dlažeb z kamenných dlaždic komunikací pro pěší strojně pl přes 50 m2</t>
  </si>
  <si>
    <t>m2</t>
  </si>
  <si>
    <t>PP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</si>
  <si>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kamenných dlaždic nebo desek</t>
  </si>
  <si>
    <t>Online PSC</t>
  </si>
  <si>
    <t>https://podminky.urs.cz/item/CS_URS_2021_02/113106143</t>
  </si>
  <si>
    <t>174111101</t>
  </si>
  <si>
    <t>Zásyp jam, šachet rýh nebo kolem objektů sypaninou se zhutněním ručně</t>
  </si>
  <si>
    <t>m3</t>
  </si>
  <si>
    <t>Zásyp sypaninou z jakékoliv horniny ručně s uložením výkopku ve vrstvách se zhutněním jam, šachet, rýh nebo kolem objektů v těchto vykopávkách</t>
  </si>
  <si>
    <t>https://podminky.urs.cz/item/CS_URS_2021_02/174111101</t>
  </si>
  <si>
    <t>VV</t>
  </si>
  <si>
    <t>460581121</t>
  </si>
  <si>
    <t>Zatravnění včetně zalití vodou na rovině</t>
  </si>
  <si>
    <t>64</t>
  </si>
  <si>
    <t>Úprava terénu zatravnění, včetně dodání osiva a zalití vodou na rovině</t>
  </si>
  <si>
    <t>https://podminky.urs.cz/item/CS_URS_2021_02/460581121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</si>
  <si>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</si>
  <si>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</si>
  <si>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</si>
  <si>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https://podminky.urs.cz/item/CS_URS_2021_02/181951112</t>
  </si>
  <si>
    <t>Vodorovné konstrukce</t>
  </si>
  <si>
    <t>451577877</t>
  </si>
  <si>
    <t>Podklad nebo lože pod dlažbu vodorovný nebo do sklonu 1:5 ze štěrkopísku tl přes 30 do 100 mm</t>
  </si>
  <si>
    <t>Podklad nebo lože pod dlažbu (přídlažbu)  v ploše vodorovné nebo ve sklonu do 1:5, tloušťky od 30 do 100 mm ze štěrkopísku</t>
  </si>
  <si>
    <t>https://podminky.urs.cz/item/CS_URS_2021_02/451577877</t>
  </si>
  <si>
    <t>451579877</t>
  </si>
  <si>
    <t>Příplatek ZKD 10 mm tl u podkladu nebo lože pod dlažbu ze štěrkopísku</t>
  </si>
  <si>
    <t>Podklad nebo lože pod dlažbu (přídlažbu)  Příplatek k cenám za každých dalších i započatých 10 mm tloušťky podkladu nebo lože ze štěrkopísku</t>
  </si>
  <si>
    <t>https://podminky.urs.cz/item/CS_URS_2021_02/451579877</t>
  </si>
  <si>
    <t>celkem 15 cm</t>
  </si>
  <si>
    <t>Komunikace pozemní</t>
  </si>
  <si>
    <t>10</t>
  </si>
  <si>
    <t>M</t>
  </si>
  <si>
    <t>59245018</t>
  </si>
  <si>
    <t>dlažba tvar obdélník betonová 200x100x60mm přírodní</t>
  </si>
  <si>
    <t>11</t>
  </si>
  <si>
    <t>59245006</t>
  </si>
  <si>
    <t>dlažba tvar obdélník betonová pro nevidomé 200x100x60mm barevná</t>
  </si>
  <si>
    <t>Ostatní konstrukce a práce, bourání</t>
  </si>
  <si>
    <t>12</t>
  </si>
  <si>
    <t>916111123</t>
  </si>
  <si>
    <t>Osazení obruby z drobných kostek s boční opěrou do lože z betonu prostého</t>
  </si>
  <si>
    <t>m</t>
  </si>
  <si>
    <t>Osazení silniční obruby z dlažebních kostek v jedné řadě  s ložem tl. přes 50 do 100 mm, s vyplněním a zatřením spár cementovou maltou z drobných kostek s boční opěrou z betonu prostého, do lože z betonu prostého téže značky</t>
  </si>
  <si>
    <t>https://podminky.urs.cz/item/CS_URS_2021_02/916111123</t>
  </si>
  <si>
    <t>13</t>
  </si>
  <si>
    <t>58381007</t>
  </si>
  <si>
    <t>kostka dlažební žula drobná 8/10</t>
  </si>
  <si>
    <t>14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</si>
  <si>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</si>
  <si>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</si>
  <si>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</si>
  <si>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https://podminky.urs.cz/item/CS_URS_2021_02/916131213</t>
  </si>
  <si>
    <t>59217026</t>
  </si>
  <si>
    <t>obrubník betonový silniční 500x150x250mm</t>
  </si>
  <si>
    <t>16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</si>
  <si>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</si>
  <si>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</si>
  <si>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</si>
  <si>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https://podminky.urs.cz/item/CS_URS_2021_02/916231213</t>
  </si>
  <si>
    <t>17</t>
  </si>
  <si>
    <t>59217036</t>
  </si>
  <si>
    <t>obrubník betonový parkový přírodní 500x80x250mm</t>
  </si>
  <si>
    <t>18</t>
  </si>
  <si>
    <t>916231293</t>
  </si>
  <si>
    <t>Příplatek za osazení obloukového obrubníku</t>
  </si>
  <si>
    <t>Osazení chodníkového obrubníku betonového se zřízením lože, s vyplněním a zatřením spár cementovou maltou Příplatek k cenám za osazení obloukového obrubníku</t>
  </si>
  <si>
    <t>https://podminky.urs.cz/item/CS_URS_2021_02/916231293</t>
  </si>
  <si>
    <t>19</t>
  </si>
  <si>
    <t>916431112</t>
  </si>
  <si>
    <t>Osazení bezbariérového betonového obrubníku do betonového lože tl 150 mm s boční opěrou</t>
  </si>
  <si>
    <t>Osazení betonového bezbariérového obrubníku  s ložem betonovým tl. 150 mm úložná šířka do 400 mm s boční opěrou</t>
  </si>
  <si>
    <t>https://podminky.urs.cz/item/CS_URS_2021_02/916431112</t>
  </si>
  <si>
    <t>20</t>
  </si>
  <si>
    <t>59217041</t>
  </si>
  <si>
    <t>obrubník betonový bezbariérový přímý</t>
  </si>
  <si>
    <t>997</t>
  </si>
  <si>
    <t>Přesun sutě</t>
  </si>
  <si>
    <t>997221561</t>
  </si>
  <si>
    <t>Vodorovná doprava suti z kusových materiálů do 1 km</t>
  </si>
  <si>
    <t>t</t>
  </si>
  <si>
    <t>Vodorovná doprava suti  bez naložení, ale se složením a s hrubým urovnáním z kusových materiálů, na vzdálenost do 1 km</t>
  </si>
  <si>
    <t>https://podminky.urs.cz/item/CS_URS_2021_02/997221561</t>
  </si>
  <si>
    <t>22</t>
  </si>
  <si>
    <t>997221569</t>
  </si>
  <si>
    <t>Příplatek ZKD 1 km u vodorovné dopravy suti z kusových materiálů</t>
  </si>
  <si>
    <t>Vodorovná doprava suti  bez naložení, ale se složením a s hrubým urovnáním Příplatek k ceně za každý další i započatý 1 km přes 1 km</t>
  </si>
  <si>
    <t>https://podminky.urs.cz/item/CS_URS_2021_02/997221569</t>
  </si>
  <si>
    <t>23</t>
  </si>
  <si>
    <t>997221612</t>
  </si>
  <si>
    <t>Nakládání vybouraných hmot na dopravní prostředky pro vodorovnou dopravu</t>
  </si>
  <si>
    <t>Nakládání na dopravní prostředky  pro vodorovnou dopravu vybouraných hmot</t>
  </si>
  <si>
    <t>https://podminky.urs.cz/item/CS_URS_2021_02/997221612</t>
  </si>
  <si>
    <t>24</t>
  </si>
  <si>
    <t>997221873</t>
  </si>
  <si>
    <t>Poplatek za uložení stavebního odpadu na recyklační skládce (skládkovné) zeminy a kamení zatříděného do Katalogu odpadů pod kódem 17 05 04</t>
  </si>
  <si>
    <t>https://podminky.urs.cz/item/CS_URS_2021_02/997221873</t>
  </si>
  <si>
    <t>998</t>
  </si>
  <si>
    <t>Přesun hmot</t>
  </si>
  <si>
    <t>25</t>
  </si>
  <si>
    <t>998223011</t>
  </si>
  <si>
    <t>Přesun hmot pro pozemní komunikace s krytem dlážděným</t>
  </si>
  <si>
    <t>Přesun hmot pro pozemní komunikace s krytem dlážděným  dopravní vzdálenost do 200 m jakékoliv délky objektu</t>
  </si>
  <si>
    <t>https://podminky.urs.cz/item/CS_URS_2021_02/998223011</t>
  </si>
  <si>
    <t>113201111</t>
  </si>
  <si>
    <t>Vytrhání obrub chodníkových ležatých</t>
  </si>
  <si>
    <t>Vytrhání obrub  s vybouráním lože, s přemístěním hmot na skládku na vzdálenost do 3 m nebo s naložením na dopravní prostředek chodníkových ležatých</t>
  </si>
  <si>
    <t>https://podminky.urs.cz/item/CS_URS_2021_02/113201111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</si>
  <si>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</si>
  <si>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</si>
  <si>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</si>
  <si>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https://podminky.urs.cz/item/CS_URS_2021_02/113201112</t>
  </si>
  <si>
    <t>26</t>
  </si>
  <si>
    <t>celkem 15 km</t>
  </si>
  <si>
    <t>PSV - Práce a dodávky PSV</t>
  </si>
  <si>
    <t xml:space="preserve">    711 - Izolace proti vodě, vlhkosti a plynům</t>
  </si>
  <si>
    <t>113107311</t>
  </si>
  <si>
    <t>Odstranění podkladu z kameniva těženého tl do 100 mm strojně pl do 50 m2</t>
  </si>
  <si>
    <t>Odstranění podkladů nebo krytů strojně plochy jednotlivě do 50 m2 s přemístěním hmot na skládku na vzdálenost do 3 m nebo s naložením na dopravní prostředek z kameniva těženého, o tl. vrstvy do 100 mm</t>
  </si>
  <si>
    <t>https://podminky.urs.cz/item/CS_URS_2021_02/113107311</t>
  </si>
  <si>
    <t>113107330</t>
  </si>
  <si>
    <t>Odstranění podkladu z betonu prostého tl do 100 mm strojně pl do 50 m2</t>
  </si>
  <si>
    <t>Odstranění podkladů nebo krytů strojně plochy jednotlivě do 50 m2 s přemístěním hmot na skládku na vzdálenost do 3 m nebo s naložením na dopravní prostředek z betonu prostého, o tl. vrstvy do 100 mm</t>
  </si>
  <si>
    <t>https://podminky.urs.cz/item/CS_URS_2021_02/113107330</t>
  </si>
  <si>
    <t>PSV</t>
  </si>
  <si>
    <t>Práce a dodávky PSV</t>
  </si>
  <si>
    <t>711</t>
  </si>
  <si>
    <t>Izolace proti vodě, vlhkosti a plynům</t>
  </si>
  <si>
    <t>711161215</t>
  </si>
  <si>
    <t>Izolace proti zemní vlhkosti nopovou fólií svislá, nopek v 20,0 mm, tl do 1,0 mm</t>
  </si>
  <si>
    <t>Izolace proti zemní vlhkosti a beztlakové vodě nopovými fóliemi na ploše svislé S vrstva ochranná, odvětrávací a drenážní výška nopku 20,0 mm, tl. fólie do 1,0 mm</t>
  </si>
  <si>
    <t>https://podminky.urs.cz/item/CS_URS_2021_02/711161215</t>
  </si>
  <si>
    <t>711161383</t>
  </si>
  <si>
    <t>Izolace proti zemní vlhkosti nopovou fólií ukončení horní lištou</t>
  </si>
  <si>
    <t>Izolace proti zemní vlhkosti a beztlakové vodě nopovými fóliemi ostatní ukončení izolace lištou</t>
  </si>
  <si>
    <t>https://podminky.urs.cz/item/CS_URS_2021_02/711161383</t>
  </si>
  <si>
    <t>998711201</t>
  </si>
  <si>
    <t>Přesun hmot procentní pro izolace proti vodě, vlhkosti a plynům v objektech v do 6 m</t>
  </si>
  <si>
    <t>%</t>
  </si>
  <si>
    <t>Přesun hmot pro izolace proti vodě, vlhkosti a plynům  stanovený procentní sazbou (%) z ceny vodorovná dopravní vzdálenost do 50 m v objektech výšky do 6 m</t>
  </si>
  <si>
    <t>https://podminky.urs.cz/item/CS_URS_2021_02/998711201</t>
  </si>
  <si>
    <t>-889114766</t>
  </si>
  <si>
    <t>842474785</t>
  </si>
  <si>
    <t>-38625437</t>
  </si>
  <si>
    <t>-1852333771</t>
  </si>
  <si>
    <t>-1385359595</t>
  </si>
  <si>
    <t>21,50+18,00+7,00</t>
  </si>
  <si>
    <t>-274521701</t>
  </si>
  <si>
    <t>-1409476027</t>
  </si>
  <si>
    <t>-1811439310</t>
  </si>
  <si>
    <t>1018616526</t>
  </si>
  <si>
    <t>-534981344</t>
  </si>
  <si>
    <t>105,00*5</t>
  </si>
  <si>
    <t>596211111</t>
  </si>
  <si>
    <t>Kladení zámkové dlažby komunikací pro pěší tl 60 mm skupiny A pl přes 50 do 100 m2</t>
  </si>
  <si>
    <t>-1907642423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</si>
  <si>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</si>
  <si>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https://podminky.urs.cz/item/CS_URS_2021_02/596211111</t>
  </si>
  <si>
    <t>-653064822</t>
  </si>
  <si>
    <t>101,00*1,01</t>
  </si>
  <si>
    <t>1452486226</t>
  </si>
  <si>
    <t>4,00*1,01</t>
  </si>
  <si>
    <t>-425936208</t>
  </si>
  <si>
    <t>2018605692</t>
  </si>
  <si>
    <t>-481504546</t>
  </si>
  <si>
    <t>423220498</t>
  </si>
  <si>
    <t>5,000*1,02</t>
  </si>
  <si>
    <t>-357784809</t>
  </si>
  <si>
    <t>330770147</t>
  </si>
  <si>
    <t>22,00*1,02</t>
  </si>
  <si>
    <t>-1534772188</t>
  </si>
  <si>
    <t>124216533</t>
  </si>
  <si>
    <t>1308949118</t>
  </si>
  <si>
    <t>1489343917</t>
  </si>
  <si>
    <t>-1557685833</t>
  </si>
  <si>
    <t>87,32*14</t>
  </si>
  <si>
    <t>1556856641</t>
  </si>
  <si>
    <t>-1472411656</t>
  </si>
  <si>
    <t>27</t>
  </si>
  <si>
    <t>1469073045</t>
  </si>
  <si>
    <t>28</t>
  </si>
  <si>
    <t>-177268088</t>
  </si>
  <si>
    <t>29</t>
  </si>
  <si>
    <t>1234022998</t>
  </si>
  <si>
    <t>30</t>
  </si>
  <si>
    <t>386150294</t>
  </si>
  <si>
    <t>FN OLOMOUC</t>
  </si>
  <si>
    <t>ING.M.JANEČEK</t>
  </si>
  <si>
    <t>Budova J</t>
  </si>
  <si>
    <t>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</si>
</sst>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460581121" TargetMode="External"/><Relationship Id="rId13" Type="http://schemas.openxmlformats.org/officeDocument/2006/relationships/hyperlink" Target="https://podminky.urs.cz/item/CS_URS_2021_02/916131213" TargetMode="External"/><Relationship Id="rId18" Type="http://schemas.openxmlformats.org/officeDocument/2006/relationships/hyperlink" Target="https://podminky.urs.cz/item/CS_URS_2021_02/997221569" TargetMode="External"/><Relationship Id="rId26" Type="http://schemas.openxmlformats.org/officeDocument/2006/relationships/drawing" Target="../drawings/drawing2.xml"/><Relationship Id="rId3" Type="http://schemas.openxmlformats.org/officeDocument/2006/relationships/hyperlink" Target="https://podminky.urs.cz/item/CS_URS_2021_02/113107330" TargetMode="External"/><Relationship Id="rId21" Type="http://schemas.openxmlformats.org/officeDocument/2006/relationships/hyperlink" Target="https://podminky.urs.cz/item/CS_URS_2021_02/998223011" TargetMode="External"/><Relationship Id="rId7" Type="http://schemas.openxmlformats.org/officeDocument/2006/relationships/hyperlink" Target="https://podminky.urs.cz/item/CS_URS_2021_02/181951112" TargetMode="External"/><Relationship Id="rId12" Type="http://schemas.openxmlformats.org/officeDocument/2006/relationships/hyperlink" Target="https://podminky.urs.cz/item/CS_URS_2021_02/916111123" TargetMode="External"/><Relationship Id="rId17" Type="http://schemas.openxmlformats.org/officeDocument/2006/relationships/hyperlink" Target="https://podminky.urs.cz/item/CS_URS_2021_02/997221561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podminky.urs.cz/item/CS_URS_2021_02/113107311" TargetMode="External"/><Relationship Id="rId16" Type="http://schemas.openxmlformats.org/officeDocument/2006/relationships/hyperlink" Target="https://podminky.urs.cz/item/CS_URS_2021_02/916431112" TargetMode="External"/><Relationship Id="rId20" Type="http://schemas.openxmlformats.org/officeDocument/2006/relationships/hyperlink" Target="https://podminky.urs.cz/item/CS_URS_2021_02/997221873" TargetMode="External"/><Relationship Id="rId1" Type="http://schemas.openxmlformats.org/officeDocument/2006/relationships/hyperlink" Target="https://podminky.urs.cz/item/CS_URS_2021_02/113106143" TargetMode="External"/><Relationship Id="rId6" Type="http://schemas.openxmlformats.org/officeDocument/2006/relationships/hyperlink" Target="https://podminky.urs.cz/item/CS_URS_2021_02/174111101" TargetMode="External"/><Relationship Id="rId11" Type="http://schemas.openxmlformats.org/officeDocument/2006/relationships/hyperlink" Target="https://podminky.urs.cz/item/CS_URS_2021_02/596211111" TargetMode="External"/><Relationship Id="rId24" Type="http://schemas.openxmlformats.org/officeDocument/2006/relationships/hyperlink" Target="https://podminky.urs.cz/item/CS_URS_2021_02/998711201" TargetMode="External"/><Relationship Id="rId5" Type="http://schemas.openxmlformats.org/officeDocument/2006/relationships/hyperlink" Target="https://podminky.urs.cz/item/CS_URS_2021_02/113201112" TargetMode="External"/><Relationship Id="rId15" Type="http://schemas.openxmlformats.org/officeDocument/2006/relationships/hyperlink" Target="https://podminky.urs.cz/item/CS_URS_2021_02/916231293" TargetMode="External"/><Relationship Id="rId23" Type="http://schemas.openxmlformats.org/officeDocument/2006/relationships/hyperlink" Target="https://podminky.urs.cz/item/CS_URS_2021_02/711161383" TargetMode="External"/><Relationship Id="rId10" Type="http://schemas.openxmlformats.org/officeDocument/2006/relationships/hyperlink" Target="https://podminky.urs.cz/item/CS_URS_2021_02/451579877" TargetMode="External"/><Relationship Id="rId19" Type="http://schemas.openxmlformats.org/officeDocument/2006/relationships/hyperlink" Target="https://podminky.urs.cz/item/CS_URS_2021_02/997221612" TargetMode="External"/><Relationship Id="rId4" Type="http://schemas.openxmlformats.org/officeDocument/2006/relationships/hyperlink" Target="https://podminky.urs.cz/item/CS_URS_2021_02/113201111" TargetMode="External"/><Relationship Id="rId9" Type="http://schemas.openxmlformats.org/officeDocument/2006/relationships/hyperlink" Target="https://podminky.urs.cz/item/CS_URS_2021_02/451577877" TargetMode="External"/><Relationship Id="rId14" Type="http://schemas.openxmlformats.org/officeDocument/2006/relationships/hyperlink" Target="https://podminky.urs.cz/item/CS_URS_2021_02/916231213" TargetMode="External"/><Relationship Id="rId22" Type="http://schemas.openxmlformats.org/officeDocument/2006/relationships/hyperlink" Target="https://podminky.urs.cz/item/CS_URS_2021_02/7111612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4" workbookViewId="0">
      <selection activeCell="N96" sqref="N9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16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00" t="s">
        <v>14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19"/>
      <c r="BE5" s="197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02" t="s">
        <v>17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19"/>
      <c r="BE6" s="198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8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8"/>
      <c r="BS8" s="16" t="s">
        <v>6</v>
      </c>
    </row>
    <row r="9" spans="1:74" s="1" customFormat="1" ht="14.45" customHeight="1">
      <c r="B9" s="19"/>
      <c r="AR9" s="19"/>
      <c r="BE9" s="198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98"/>
      <c r="BS10" s="16" t="s">
        <v>6</v>
      </c>
    </row>
    <row r="11" spans="1:74" s="1" customFormat="1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198"/>
      <c r="BS11" s="16" t="s">
        <v>6</v>
      </c>
    </row>
    <row r="12" spans="1:74" s="1" customFormat="1" ht="6.95" customHeight="1">
      <c r="B12" s="19"/>
      <c r="AR12" s="19"/>
      <c r="BE12" s="198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198"/>
      <c r="BS13" s="16" t="s">
        <v>6</v>
      </c>
    </row>
    <row r="14" spans="1:74" ht="12.75">
      <c r="B14" s="19"/>
      <c r="E14" s="203" t="s">
        <v>28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6" t="s">
        <v>26</v>
      </c>
      <c r="AN14" s="28" t="s">
        <v>28</v>
      </c>
      <c r="AR14" s="19"/>
      <c r="BE14" s="198"/>
      <c r="BS14" s="16" t="s">
        <v>6</v>
      </c>
    </row>
    <row r="15" spans="1:74" s="1" customFormat="1" ht="6.95" customHeight="1">
      <c r="B15" s="19"/>
      <c r="AR15" s="19"/>
      <c r="BE15" s="198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198"/>
      <c r="BS16" s="16" t="s">
        <v>3</v>
      </c>
    </row>
    <row r="17" spans="1:71" s="1" customFormat="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198"/>
      <c r="BS17" s="16" t="s">
        <v>30</v>
      </c>
    </row>
    <row r="18" spans="1:71" s="1" customFormat="1" ht="6.95" customHeight="1">
      <c r="B18" s="19"/>
      <c r="AR18" s="19"/>
      <c r="BE18" s="198"/>
      <c r="BS18" s="16" t="s">
        <v>6</v>
      </c>
    </row>
    <row r="19" spans="1:71" s="1" customFormat="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198"/>
      <c r="BS19" s="16" t="s">
        <v>6</v>
      </c>
    </row>
    <row r="20" spans="1:71" s="1" customFormat="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198"/>
      <c r="BS20" s="16" t="s">
        <v>30</v>
      </c>
    </row>
    <row r="21" spans="1:71" s="1" customFormat="1" ht="6.95" customHeight="1">
      <c r="B21" s="19"/>
      <c r="AR21" s="19"/>
      <c r="BE21" s="198"/>
    </row>
    <row r="22" spans="1:71" s="1" customFormat="1" ht="12" customHeight="1">
      <c r="B22" s="19"/>
      <c r="D22" s="26" t="s">
        <v>32</v>
      </c>
      <c r="AR22" s="19"/>
      <c r="BE22" s="198"/>
    </row>
    <row r="23" spans="1:71" s="1" customFormat="1" ht="16.5" customHeight="1">
      <c r="B23" s="19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9"/>
      <c r="BE23" s="198"/>
    </row>
    <row r="24" spans="1:71" s="1" customFormat="1" ht="6.95" customHeight="1">
      <c r="B24" s="19"/>
      <c r="AR24" s="19"/>
      <c r="BE24" s="198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8"/>
    </row>
    <row r="26" spans="1:71" s="2" customFormat="1" ht="25.9" customHeight="1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6">
        <f>ROUND(AG94,2)</f>
        <v>0</v>
      </c>
      <c r="AL26" s="207"/>
      <c r="AM26" s="207"/>
      <c r="AN26" s="207"/>
      <c r="AO26" s="207"/>
      <c r="AP26" s="31"/>
      <c r="AQ26" s="31"/>
      <c r="AR26" s="32"/>
      <c r="BE26" s="198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8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8" t="s">
        <v>34</v>
      </c>
      <c r="M28" s="208"/>
      <c r="N28" s="208"/>
      <c r="O28" s="208"/>
      <c r="P28" s="208"/>
      <c r="Q28" s="31"/>
      <c r="R28" s="31"/>
      <c r="S28" s="31"/>
      <c r="T28" s="31"/>
      <c r="U28" s="31"/>
      <c r="V28" s="31"/>
      <c r="W28" s="208" t="s">
        <v>35</v>
      </c>
      <c r="X28" s="208"/>
      <c r="Y28" s="208"/>
      <c r="Z28" s="208"/>
      <c r="AA28" s="208"/>
      <c r="AB28" s="208"/>
      <c r="AC28" s="208"/>
      <c r="AD28" s="208"/>
      <c r="AE28" s="208"/>
      <c r="AF28" s="31"/>
      <c r="AG28" s="31"/>
      <c r="AH28" s="31"/>
      <c r="AI28" s="31"/>
      <c r="AJ28" s="31"/>
      <c r="AK28" s="208" t="s">
        <v>36</v>
      </c>
      <c r="AL28" s="208"/>
      <c r="AM28" s="208"/>
      <c r="AN28" s="208"/>
      <c r="AO28" s="208"/>
      <c r="AP28" s="31"/>
      <c r="AQ28" s="31"/>
      <c r="AR28" s="32"/>
      <c r="BE28" s="198"/>
    </row>
    <row r="29" spans="1:71" s="3" customFormat="1" ht="14.45" customHeight="1">
      <c r="B29" s="36"/>
      <c r="D29" s="26" t="s">
        <v>37</v>
      </c>
      <c r="F29" s="26" t="s">
        <v>38</v>
      </c>
      <c r="L29" s="211">
        <v>0.21</v>
      </c>
      <c r="M29" s="210"/>
      <c r="N29" s="210"/>
      <c r="O29" s="210"/>
      <c r="P29" s="210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ROUND(AV94, 2)</f>
        <v>0</v>
      </c>
      <c r="AL29" s="210"/>
      <c r="AM29" s="210"/>
      <c r="AN29" s="210"/>
      <c r="AO29" s="210"/>
      <c r="AR29" s="36"/>
      <c r="BE29" s="199"/>
    </row>
    <row r="30" spans="1:71" s="3" customFormat="1" ht="14.45" customHeight="1">
      <c r="B30" s="36"/>
      <c r="F30" s="26" t="s">
        <v>39</v>
      </c>
      <c r="L30" s="211">
        <v>0.15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6"/>
      <c r="BE30" s="199"/>
    </row>
    <row r="31" spans="1:71" s="3" customFormat="1" ht="14.45" hidden="1" customHeight="1">
      <c r="B31" s="36"/>
      <c r="F31" s="26" t="s">
        <v>40</v>
      </c>
      <c r="L31" s="211">
        <v>0.21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6"/>
      <c r="BE31" s="199"/>
    </row>
    <row r="32" spans="1:71" s="3" customFormat="1" ht="14.45" hidden="1" customHeight="1">
      <c r="B32" s="36"/>
      <c r="F32" s="26" t="s">
        <v>41</v>
      </c>
      <c r="L32" s="211">
        <v>0.15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6"/>
      <c r="BE32" s="199"/>
    </row>
    <row r="33" spans="1:57" s="3" customFormat="1" ht="14.45" hidden="1" customHeight="1">
      <c r="B33" s="36"/>
      <c r="F33" s="26" t="s">
        <v>42</v>
      </c>
      <c r="L33" s="211">
        <v>0</v>
      </c>
      <c r="M33" s="210"/>
      <c r="N33" s="210"/>
      <c r="O33" s="210"/>
      <c r="P33" s="210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6"/>
      <c r="BE33" s="199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8"/>
    </row>
    <row r="35" spans="1:57" s="2" customFormat="1" ht="25.9" customHeight="1">
      <c r="A35" s="31"/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15" t="s">
        <v>45</v>
      </c>
      <c r="Y35" s="213"/>
      <c r="Z35" s="213"/>
      <c r="AA35" s="213"/>
      <c r="AB35" s="213"/>
      <c r="AC35" s="39"/>
      <c r="AD35" s="39"/>
      <c r="AE35" s="39"/>
      <c r="AF35" s="39"/>
      <c r="AG35" s="39"/>
      <c r="AH35" s="39"/>
      <c r="AI35" s="39"/>
      <c r="AJ35" s="39"/>
      <c r="AK35" s="212">
        <f>SUM(AK26:AK33)</f>
        <v>0</v>
      </c>
      <c r="AL35" s="213"/>
      <c r="AM35" s="213"/>
      <c r="AN35" s="213"/>
      <c r="AO35" s="214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2021/84</v>
      </c>
      <c r="AR84" s="50"/>
    </row>
    <row r="85" spans="1:91" s="5" customFormat="1" ht="36.950000000000003" customHeight="1">
      <c r="B85" s="51"/>
      <c r="C85" s="52" t="s">
        <v>16</v>
      </c>
      <c r="L85" s="224" t="str">
        <f>K6</f>
        <v>Areál FNOL - oprava chodníků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26" t="str">
        <f>IF(AN8= "","",AN8)</f>
        <v>1. 10. 2021</v>
      </c>
      <c r="AN87" s="226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27" t="str">
        <f>IF(E17="","",E17)</f>
        <v xml:space="preserve"> </v>
      </c>
      <c r="AN89" s="228"/>
      <c r="AO89" s="228"/>
      <c r="AP89" s="228"/>
      <c r="AQ89" s="31"/>
      <c r="AR89" s="32"/>
      <c r="AS89" s="220" t="s">
        <v>53</v>
      </c>
      <c r="AT89" s="221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27" t="str">
        <f>IF(E20="","",E20)</f>
        <v xml:space="preserve"> </v>
      </c>
      <c r="AN90" s="228"/>
      <c r="AO90" s="228"/>
      <c r="AP90" s="228"/>
      <c r="AQ90" s="31"/>
      <c r="AR90" s="32"/>
      <c r="AS90" s="222"/>
      <c r="AT90" s="223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2"/>
      <c r="AT91" s="223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195" t="s">
        <v>54</v>
      </c>
      <c r="D92" s="193"/>
      <c r="E92" s="193"/>
      <c r="F92" s="193"/>
      <c r="G92" s="193"/>
      <c r="H92" s="59"/>
      <c r="I92" s="192" t="s">
        <v>55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217" t="s">
        <v>56</v>
      </c>
      <c r="AH92" s="193"/>
      <c r="AI92" s="193"/>
      <c r="AJ92" s="193"/>
      <c r="AK92" s="193"/>
      <c r="AL92" s="193"/>
      <c r="AM92" s="193"/>
      <c r="AN92" s="192" t="s">
        <v>57</v>
      </c>
      <c r="AO92" s="193"/>
      <c r="AP92" s="229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196">
        <f>ROUND(SUM(AG95:AG95),2)</f>
        <v>0</v>
      </c>
      <c r="AH94" s="196"/>
      <c r="AI94" s="196"/>
      <c r="AJ94" s="196"/>
      <c r="AK94" s="196"/>
      <c r="AL94" s="196"/>
      <c r="AM94" s="196"/>
      <c r="AN94" s="230">
        <f t="shared" ref="AN94:AN95" si="0">SUM(AG94,AT94)</f>
        <v>0</v>
      </c>
      <c r="AO94" s="230"/>
      <c r="AP94" s="230"/>
      <c r="AQ94" s="71" t="s">
        <v>1</v>
      </c>
      <c r="AR94" s="67"/>
      <c r="AS94" s="72">
        <f>ROUND(SUM(AS95:AS95),2)</f>
        <v>0</v>
      </c>
      <c r="AT94" s="73">
        <f t="shared" ref="AT94:AT95" si="1">ROUND(SUM(AV94:AW94),2)</f>
        <v>0</v>
      </c>
      <c r="AU94" s="74">
        <f>ROUND(SUM(AU95:AU95),5)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ROUND(SUM(AZ95:AZ95),2)</f>
        <v>0</v>
      </c>
      <c r="BA94" s="73">
        <f>ROUND(SUM(BA95:BA95),2)</f>
        <v>0</v>
      </c>
      <c r="BB94" s="73">
        <f>ROUND(SUM(BB95:BB95),2)</f>
        <v>0</v>
      </c>
      <c r="BC94" s="73">
        <f>ROUND(SUM(BC95:BC95),2)</f>
        <v>0</v>
      </c>
      <c r="BD94" s="75">
        <f>ROUND(SUM(BD95:BD95),2)</f>
        <v>0</v>
      </c>
      <c r="BS94" s="76" t="s">
        <v>72</v>
      </c>
      <c r="BT94" s="76" t="s">
        <v>73</v>
      </c>
      <c r="BU94" s="77" t="s">
        <v>74</v>
      </c>
      <c r="BV94" s="76" t="s">
        <v>75</v>
      </c>
      <c r="BW94" s="76" t="s">
        <v>4</v>
      </c>
      <c r="BX94" s="76" t="s">
        <v>76</v>
      </c>
      <c r="CL94" s="76" t="s">
        <v>1</v>
      </c>
    </row>
    <row r="95" spans="1:91" s="7" customFormat="1" ht="16.5" customHeight="1">
      <c r="A95" s="78" t="s">
        <v>77</v>
      </c>
      <c r="B95" s="79"/>
      <c r="C95" s="80"/>
      <c r="D95" s="194" t="s">
        <v>312</v>
      </c>
      <c r="E95" s="194"/>
      <c r="F95" s="194"/>
      <c r="G95" s="194"/>
      <c r="H95" s="194"/>
      <c r="I95" s="81"/>
      <c r="J95" s="194" t="s">
        <v>311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218">
        <f>'Budova J'!J30</f>
        <v>0</v>
      </c>
      <c r="AH95" s="219"/>
      <c r="AI95" s="219"/>
      <c r="AJ95" s="219"/>
      <c r="AK95" s="219"/>
      <c r="AL95" s="219"/>
      <c r="AM95" s="219"/>
      <c r="AN95" s="218">
        <f t="shared" si="0"/>
        <v>0</v>
      </c>
      <c r="AO95" s="219"/>
      <c r="AP95" s="219"/>
      <c r="AQ95" s="82" t="s">
        <v>79</v>
      </c>
      <c r="AR95" s="79"/>
      <c r="AS95" s="83">
        <v>0</v>
      </c>
      <c r="AT95" s="84">
        <f t="shared" si="1"/>
        <v>0</v>
      </c>
      <c r="AU95" s="85">
        <f>'Budova J'!P125</f>
        <v>0</v>
      </c>
      <c r="AV95" s="84">
        <f>'Budova J'!J33</f>
        <v>0</v>
      </c>
      <c r="AW95" s="84">
        <f>'Budova J'!J34</f>
        <v>0</v>
      </c>
      <c r="AX95" s="84">
        <f>'Budova J'!J35</f>
        <v>0</v>
      </c>
      <c r="AY95" s="84">
        <f>'Budova J'!J36</f>
        <v>0</v>
      </c>
      <c r="AZ95" s="84">
        <f>'Budova J'!F33</f>
        <v>0</v>
      </c>
      <c r="BA95" s="84">
        <f>'Budova J'!F34</f>
        <v>0</v>
      </c>
      <c r="BB95" s="84">
        <f>'Budova J'!F35</f>
        <v>0</v>
      </c>
      <c r="BC95" s="84">
        <f>'Budova J'!F36</f>
        <v>0</v>
      </c>
      <c r="BD95" s="86">
        <f>'Budova J'!F37</f>
        <v>0</v>
      </c>
      <c r="BT95" s="87" t="s">
        <v>78</v>
      </c>
      <c r="BV95" s="87" t="s">
        <v>75</v>
      </c>
      <c r="BW95" s="87" t="s">
        <v>86</v>
      </c>
      <c r="BX95" s="87" t="s">
        <v>4</v>
      </c>
      <c r="CL95" s="87" t="s">
        <v>1</v>
      </c>
      <c r="CM95" s="87" t="s">
        <v>80</v>
      </c>
    </row>
    <row r="96" spans="1:91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K35:AO35"/>
    <mergeCell ref="X35:AB35"/>
    <mergeCell ref="AR2:BE2"/>
    <mergeCell ref="AG92:AM92"/>
    <mergeCell ref="AG95:AM95"/>
    <mergeCell ref="AS89:AT91"/>
    <mergeCell ref="AK32:AO32"/>
    <mergeCell ref="AK30:AO30"/>
    <mergeCell ref="L85:AO85"/>
    <mergeCell ref="AM87:AN87"/>
    <mergeCell ref="AM89:AP89"/>
    <mergeCell ref="AM90:AP90"/>
    <mergeCell ref="AN92:AP92"/>
    <mergeCell ref="AN95:AP95"/>
    <mergeCell ref="AN94:AP94"/>
    <mergeCell ref="AK31:AO31"/>
    <mergeCell ref="L32:P32"/>
    <mergeCell ref="W32:AE32"/>
    <mergeCell ref="AK33:AO33"/>
    <mergeCell ref="L33:P33"/>
    <mergeCell ref="W33:AE33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L30:P30"/>
    <mergeCell ref="W30:AE30"/>
    <mergeCell ref="L31:P31"/>
    <mergeCell ref="W31:AE31"/>
    <mergeCell ref="I92:AF92"/>
    <mergeCell ref="J95:AF95"/>
    <mergeCell ref="C92:G92"/>
    <mergeCell ref="D95:H95"/>
    <mergeCell ref="AG94:AM94"/>
  </mergeCells>
  <hyperlinks>
    <hyperlink ref="A95" location="'7 - úsek 7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28"/>
  <sheetViews>
    <sheetView showGridLines="0" tabSelected="1" topLeftCell="A113" workbookViewId="0">
      <selection activeCell="I128" sqref="I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86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s="1" customFormat="1" ht="24.95" customHeight="1">
      <c r="B4" s="19"/>
      <c r="D4" s="20" t="s">
        <v>89</v>
      </c>
      <c r="L4" s="19"/>
      <c r="M4" s="88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2" t="str">
        <f>'Rekapitulace stavby'!K6</f>
        <v>Areál FNOL - oprava chodníků</v>
      </c>
      <c r="F7" s="233"/>
      <c r="G7" s="233"/>
      <c r="H7" s="233"/>
      <c r="L7" s="19"/>
    </row>
    <row r="8" spans="1:46" s="2" customFormat="1" ht="12" customHeight="1">
      <c r="A8" s="31"/>
      <c r="B8" s="32"/>
      <c r="C8" s="31"/>
      <c r="D8" s="26" t="s">
        <v>90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4" t="s">
        <v>311</v>
      </c>
      <c r="F9" s="231"/>
      <c r="G9" s="231"/>
      <c r="H9" s="231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309</v>
      </c>
      <c r="G12" s="31"/>
      <c r="H12" s="31"/>
      <c r="I12" s="26" t="s">
        <v>22</v>
      </c>
      <c r="J12" s="54" t="str">
        <f>'Rekapitulace stavby'!AN8</f>
        <v>1. 10. 2021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309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4" t="str">
        <f>'Rekapitulace stavby'!E14</f>
        <v>Vyplň údaj</v>
      </c>
      <c r="F18" s="200"/>
      <c r="G18" s="200"/>
      <c r="H18" s="200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310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89"/>
      <c r="B27" s="90"/>
      <c r="C27" s="89"/>
      <c r="D27" s="89"/>
      <c r="E27" s="205" t="s">
        <v>1</v>
      </c>
      <c r="F27" s="205"/>
      <c r="G27" s="205"/>
      <c r="H27" s="205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2" t="s">
        <v>33</v>
      </c>
      <c r="E30" s="31"/>
      <c r="F30" s="31"/>
      <c r="G30" s="31"/>
      <c r="H30" s="31"/>
      <c r="I30" s="31"/>
      <c r="J30" s="70">
        <f>ROUND(J125,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3" t="s">
        <v>37</v>
      </c>
      <c r="E33" s="26" t="s">
        <v>38</v>
      </c>
      <c r="F33" s="94">
        <f>ROUND((SUM(BE125:BE227)),  2)</f>
        <v>0</v>
      </c>
      <c r="G33" s="31"/>
      <c r="H33" s="31"/>
      <c r="I33" s="95">
        <v>0.21</v>
      </c>
      <c r="J33" s="94">
        <f>ROUND(((SUM(BE125:BE227))*I33),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4">
        <f>ROUND((SUM(BF125:BF227)),  2)</f>
        <v>0</v>
      </c>
      <c r="G34" s="31"/>
      <c r="H34" s="31"/>
      <c r="I34" s="95">
        <v>0.15</v>
      </c>
      <c r="J34" s="94">
        <f>ROUND(((SUM(BF125:BF227))*I34),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4">
        <f>ROUND((SUM(BG125:BG227)),  2)</f>
        <v>0</v>
      </c>
      <c r="G35" s="31"/>
      <c r="H35" s="31"/>
      <c r="I35" s="95">
        <v>0.21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4">
        <f>ROUND((SUM(BH125:BH227)),  2)</f>
        <v>0</v>
      </c>
      <c r="G36" s="31"/>
      <c r="H36" s="31"/>
      <c r="I36" s="95">
        <v>0.15</v>
      </c>
      <c r="J36" s="94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4">
        <f>ROUND((SUM(BI125:BI227)),  2)</f>
        <v>0</v>
      </c>
      <c r="G37" s="31"/>
      <c r="H37" s="31"/>
      <c r="I37" s="95">
        <v>0</v>
      </c>
      <c r="J37" s="94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96"/>
      <c r="D39" s="97" t="s">
        <v>43</v>
      </c>
      <c r="E39" s="59"/>
      <c r="F39" s="59"/>
      <c r="G39" s="98" t="s">
        <v>44</v>
      </c>
      <c r="H39" s="99" t="s">
        <v>45</v>
      </c>
      <c r="I39" s="59"/>
      <c r="J39" s="100">
        <f>SUM(J30:J37)</f>
        <v>0</v>
      </c>
      <c r="K39" s="10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D46" s="1" t="s">
        <v>310</v>
      </c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2" t="s">
        <v>49</v>
      </c>
      <c r="G61" s="44" t="s">
        <v>48</v>
      </c>
      <c r="H61" s="34"/>
      <c r="I61" s="34"/>
      <c r="J61" s="103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D70" s="1" t="s">
        <v>309</v>
      </c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2" t="s">
        <v>49</v>
      </c>
      <c r="G76" s="44" t="s">
        <v>48</v>
      </c>
      <c r="H76" s="34"/>
      <c r="I76" s="34"/>
      <c r="J76" s="103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2" t="str">
        <f>E7</f>
        <v>Areál FNOL - oprava chodníků</v>
      </c>
      <c r="F85" s="233"/>
      <c r="G85" s="233"/>
      <c r="H85" s="233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90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4" t="str">
        <f>E9</f>
        <v>Budova J</v>
      </c>
      <c r="F87" s="231"/>
      <c r="G87" s="231"/>
      <c r="H87" s="231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FN OLOMOUC</v>
      </c>
      <c r="G89" s="31"/>
      <c r="H89" s="31"/>
      <c r="I89" s="26" t="s">
        <v>22</v>
      </c>
      <c r="J89" s="54" t="str">
        <f>IF(J12="","",J12)</f>
        <v>1. 10. 2021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>FN OLOMOUC</v>
      </c>
      <c r="G91" s="31"/>
      <c r="H91" s="31"/>
      <c r="I91" s="26" t="s">
        <v>29</v>
      </c>
      <c r="J91" s="29" t="str">
        <f>E21</f>
        <v>ING.M.JANEČEK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4" t="s">
        <v>92</v>
      </c>
      <c r="D94" s="96"/>
      <c r="E94" s="96"/>
      <c r="F94" s="96"/>
      <c r="G94" s="96"/>
      <c r="H94" s="96"/>
      <c r="I94" s="96"/>
      <c r="J94" s="105" t="s">
        <v>93</v>
      </c>
      <c r="K94" s="96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06" t="s">
        <v>94</v>
      </c>
      <c r="D96" s="31"/>
      <c r="E96" s="31"/>
      <c r="F96" s="31"/>
      <c r="G96" s="31"/>
      <c r="H96" s="31"/>
      <c r="I96" s="31"/>
      <c r="J96" s="70">
        <f>J125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95</v>
      </c>
    </row>
    <row r="97" spans="1:31" s="9" customFormat="1" ht="24.95" customHeight="1">
      <c r="B97" s="107"/>
      <c r="D97" s="108" t="s">
        <v>96</v>
      </c>
      <c r="E97" s="109"/>
      <c r="F97" s="109"/>
      <c r="G97" s="109"/>
      <c r="H97" s="109"/>
      <c r="I97" s="109"/>
      <c r="J97" s="110">
        <f>J126</f>
        <v>0</v>
      </c>
      <c r="L97" s="107"/>
    </row>
    <row r="98" spans="1:31" s="10" customFormat="1" ht="19.899999999999999" customHeight="1">
      <c r="B98" s="111"/>
      <c r="D98" s="112" t="s">
        <v>97</v>
      </c>
      <c r="E98" s="113"/>
      <c r="F98" s="113"/>
      <c r="G98" s="113"/>
      <c r="H98" s="113"/>
      <c r="I98" s="113"/>
      <c r="J98" s="114">
        <f>J127</f>
        <v>0</v>
      </c>
      <c r="L98" s="111"/>
    </row>
    <row r="99" spans="1:31" s="10" customFormat="1" ht="19.899999999999999" customHeight="1">
      <c r="B99" s="111"/>
      <c r="D99" s="112" t="s">
        <v>98</v>
      </c>
      <c r="E99" s="113"/>
      <c r="F99" s="113"/>
      <c r="G99" s="113"/>
      <c r="H99" s="113"/>
      <c r="I99" s="113"/>
      <c r="J99" s="114">
        <f>J153</f>
        <v>0</v>
      </c>
      <c r="L99" s="111"/>
    </row>
    <row r="100" spans="1:31" s="10" customFormat="1" ht="19.899999999999999" customHeight="1">
      <c r="B100" s="111"/>
      <c r="D100" s="112" t="s">
        <v>99</v>
      </c>
      <c r="E100" s="113"/>
      <c r="F100" s="113"/>
      <c r="G100" s="113"/>
      <c r="H100" s="113"/>
      <c r="I100" s="113"/>
      <c r="J100" s="114">
        <f>J162</f>
        <v>0</v>
      </c>
      <c r="L100" s="111"/>
    </row>
    <row r="101" spans="1:31" s="10" customFormat="1" ht="19.899999999999999" customHeight="1">
      <c r="B101" s="111"/>
      <c r="D101" s="112" t="s">
        <v>100</v>
      </c>
      <c r="E101" s="113"/>
      <c r="F101" s="113"/>
      <c r="G101" s="113"/>
      <c r="H101" s="113"/>
      <c r="I101" s="113"/>
      <c r="J101" s="114">
        <f>J172</f>
        <v>0</v>
      </c>
      <c r="L101" s="111"/>
    </row>
    <row r="102" spans="1:31" s="10" customFormat="1" ht="19.899999999999999" customHeight="1">
      <c r="B102" s="111"/>
      <c r="D102" s="112" t="s">
        <v>101</v>
      </c>
      <c r="E102" s="113"/>
      <c r="F102" s="113"/>
      <c r="G102" s="113"/>
      <c r="H102" s="113"/>
      <c r="I102" s="113"/>
      <c r="J102" s="114">
        <f>J198</f>
        <v>0</v>
      </c>
      <c r="L102" s="111"/>
    </row>
    <row r="103" spans="1:31" s="10" customFormat="1" ht="19.899999999999999" customHeight="1">
      <c r="B103" s="111"/>
      <c r="D103" s="112" t="s">
        <v>102</v>
      </c>
      <c r="E103" s="113"/>
      <c r="F103" s="113"/>
      <c r="G103" s="113"/>
      <c r="H103" s="113"/>
      <c r="I103" s="113"/>
      <c r="J103" s="114">
        <f>J213</f>
        <v>0</v>
      </c>
      <c r="L103" s="111"/>
    </row>
    <row r="104" spans="1:31" s="9" customFormat="1" ht="24.95" customHeight="1">
      <c r="B104" s="107"/>
      <c r="D104" s="108" t="s">
        <v>237</v>
      </c>
      <c r="E104" s="109"/>
      <c r="F104" s="109"/>
      <c r="G104" s="109"/>
      <c r="H104" s="109"/>
      <c r="I104" s="109"/>
      <c r="J104" s="110">
        <f>J217</f>
        <v>0</v>
      </c>
      <c r="L104" s="107"/>
    </row>
    <row r="105" spans="1:31" s="10" customFormat="1" ht="19.899999999999999" customHeight="1">
      <c r="B105" s="111"/>
      <c r="D105" s="112" t="s">
        <v>238</v>
      </c>
      <c r="E105" s="113"/>
      <c r="F105" s="113"/>
      <c r="G105" s="113"/>
      <c r="H105" s="113"/>
      <c r="I105" s="113"/>
      <c r="J105" s="114">
        <f>J218</f>
        <v>0</v>
      </c>
      <c r="L105" s="111"/>
    </row>
    <row r="106" spans="1:31" s="2" customFormat="1" ht="21.7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31" s="2" customFormat="1" ht="6.95" customHeight="1">
      <c r="A111" s="31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5" customHeight="1">
      <c r="A112" s="31"/>
      <c r="B112" s="32"/>
      <c r="C112" s="20" t="s">
        <v>103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16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32" t="str">
        <f>E7</f>
        <v>Areál FNOL - oprava chodníků</v>
      </c>
      <c r="F115" s="233"/>
      <c r="G115" s="233"/>
      <c r="H115" s="233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90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1"/>
      <c r="D117" s="31"/>
      <c r="E117" s="224" t="str">
        <f>E9</f>
        <v>Budova J</v>
      </c>
      <c r="F117" s="231"/>
      <c r="G117" s="231"/>
      <c r="H117" s="2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20</v>
      </c>
      <c r="D119" s="31"/>
      <c r="E119" s="31"/>
      <c r="F119" s="24" t="str">
        <f>F12</f>
        <v>FN OLOMOUC</v>
      </c>
      <c r="G119" s="31"/>
      <c r="H119" s="31"/>
      <c r="I119" s="26" t="s">
        <v>22</v>
      </c>
      <c r="J119" s="54" t="str">
        <f>IF(J12="","",J12)</f>
        <v>1. 10. 2021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24</v>
      </c>
      <c r="D121" s="31"/>
      <c r="E121" s="31"/>
      <c r="F121" s="24" t="str">
        <f>E15</f>
        <v>FN OLOMOUC</v>
      </c>
      <c r="G121" s="31"/>
      <c r="H121" s="31"/>
      <c r="I121" s="26" t="s">
        <v>29</v>
      </c>
      <c r="J121" s="29" t="str">
        <f>E21</f>
        <v>ING.M.JANEČEK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27</v>
      </c>
      <c r="D122" s="31"/>
      <c r="E122" s="31"/>
      <c r="F122" s="24" t="str">
        <f>IF(E18="","",E18)</f>
        <v>Vyplň údaj</v>
      </c>
      <c r="G122" s="31"/>
      <c r="H122" s="31"/>
      <c r="I122" s="26" t="s">
        <v>31</v>
      </c>
      <c r="J122" s="29" t="str">
        <f>E24</f>
        <v xml:space="preserve"> </v>
      </c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15"/>
      <c r="B124" s="116"/>
      <c r="C124" s="117" t="s">
        <v>104</v>
      </c>
      <c r="D124" s="118" t="s">
        <v>58</v>
      </c>
      <c r="E124" s="118" t="s">
        <v>54</v>
      </c>
      <c r="F124" s="118" t="s">
        <v>55</v>
      </c>
      <c r="G124" s="118" t="s">
        <v>105</v>
      </c>
      <c r="H124" s="118" t="s">
        <v>106</v>
      </c>
      <c r="I124" s="118" t="s">
        <v>107</v>
      </c>
      <c r="J124" s="119" t="s">
        <v>93</v>
      </c>
      <c r="K124" s="120" t="s">
        <v>108</v>
      </c>
      <c r="L124" s="121"/>
      <c r="M124" s="61" t="s">
        <v>1</v>
      </c>
      <c r="N124" s="62" t="s">
        <v>37</v>
      </c>
      <c r="O124" s="62" t="s">
        <v>109</v>
      </c>
      <c r="P124" s="62" t="s">
        <v>110</v>
      </c>
      <c r="Q124" s="62" t="s">
        <v>111</v>
      </c>
      <c r="R124" s="62" t="s">
        <v>112</v>
      </c>
      <c r="S124" s="62" t="s">
        <v>113</v>
      </c>
      <c r="T124" s="63" t="s">
        <v>114</v>
      </c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/>
    </row>
    <row r="125" spans="1:65" s="2" customFormat="1" ht="22.9" customHeight="1">
      <c r="A125" s="31"/>
      <c r="B125" s="32"/>
      <c r="C125" s="68" t="s">
        <v>115</v>
      </c>
      <c r="D125" s="31"/>
      <c r="E125" s="31"/>
      <c r="F125" s="31"/>
      <c r="G125" s="31"/>
      <c r="H125" s="31"/>
      <c r="I125" s="31"/>
      <c r="J125" s="122">
        <f>BK125</f>
        <v>0</v>
      </c>
      <c r="K125" s="31"/>
      <c r="L125" s="32"/>
      <c r="M125" s="64"/>
      <c r="N125" s="55"/>
      <c r="O125" s="65"/>
      <c r="P125" s="123">
        <f>P126+P217</f>
        <v>0</v>
      </c>
      <c r="Q125" s="65"/>
      <c r="R125" s="123">
        <f>R126+R217</f>
        <v>41.399905000000004</v>
      </c>
      <c r="S125" s="65"/>
      <c r="T125" s="124">
        <f>T126+T217</f>
        <v>87.32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72</v>
      </c>
      <c r="AU125" s="16" t="s">
        <v>95</v>
      </c>
      <c r="BK125" s="125">
        <f>BK126+BK217</f>
        <v>0</v>
      </c>
    </row>
    <row r="126" spans="1:65" s="12" customFormat="1" ht="25.9" customHeight="1">
      <c r="B126" s="126"/>
      <c r="D126" s="127" t="s">
        <v>72</v>
      </c>
      <c r="E126" s="128" t="s">
        <v>116</v>
      </c>
      <c r="F126" s="128" t="s">
        <v>117</v>
      </c>
      <c r="I126" s="129"/>
      <c r="J126" s="130">
        <f>BK126</f>
        <v>0</v>
      </c>
      <c r="L126" s="126"/>
      <c r="M126" s="131"/>
      <c r="N126" s="132"/>
      <c r="O126" s="132"/>
      <c r="P126" s="133">
        <f>P127+P153+P162+P172+P198+P213</f>
        <v>0</v>
      </c>
      <c r="Q126" s="132"/>
      <c r="R126" s="133">
        <f>R127+R153+R162+R172+R198+R213</f>
        <v>41.389825000000002</v>
      </c>
      <c r="S126" s="132"/>
      <c r="T126" s="134">
        <f>T127+T153+T162+T172+T198+T213</f>
        <v>87.32</v>
      </c>
      <c r="AR126" s="127" t="s">
        <v>78</v>
      </c>
      <c r="AT126" s="135" t="s">
        <v>72</v>
      </c>
      <c r="AU126" s="135" t="s">
        <v>73</v>
      </c>
      <c r="AY126" s="127" t="s">
        <v>118</v>
      </c>
      <c r="BK126" s="136">
        <f>BK127+BK153+BK162+BK172+BK198+BK213</f>
        <v>0</v>
      </c>
    </row>
    <row r="127" spans="1:65" s="12" customFormat="1" ht="22.9" customHeight="1">
      <c r="B127" s="126"/>
      <c r="D127" s="127" t="s">
        <v>72</v>
      </c>
      <c r="E127" s="137" t="s">
        <v>78</v>
      </c>
      <c r="F127" s="137" t="s">
        <v>119</v>
      </c>
      <c r="I127" s="129"/>
      <c r="J127" s="138">
        <f>BK127</f>
        <v>0</v>
      </c>
      <c r="L127" s="126"/>
      <c r="M127" s="131"/>
      <c r="N127" s="132"/>
      <c r="O127" s="132"/>
      <c r="P127" s="133">
        <f>SUM(P128:P152)</f>
        <v>0</v>
      </c>
      <c r="Q127" s="132"/>
      <c r="R127" s="133">
        <f>SUM(R128:R152)</f>
        <v>6.4500000000000007E-4</v>
      </c>
      <c r="S127" s="132"/>
      <c r="T127" s="134">
        <f>SUM(T128:T152)</f>
        <v>87.32</v>
      </c>
      <c r="AR127" s="127" t="s">
        <v>78</v>
      </c>
      <c r="AT127" s="135" t="s">
        <v>72</v>
      </c>
      <c r="AU127" s="135" t="s">
        <v>78</v>
      </c>
      <c r="AY127" s="127" t="s">
        <v>118</v>
      </c>
      <c r="BK127" s="136">
        <f>SUM(BK128:BK152)</f>
        <v>0</v>
      </c>
    </row>
    <row r="128" spans="1:65" s="2" customFormat="1" ht="24.2" customHeight="1">
      <c r="A128" s="31"/>
      <c r="B128" s="139"/>
      <c r="C128" s="140" t="s">
        <v>78</v>
      </c>
      <c r="D128" s="140" t="s">
        <v>120</v>
      </c>
      <c r="E128" s="141" t="s">
        <v>121</v>
      </c>
      <c r="F128" s="142" t="s">
        <v>122</v>
      </c>
      <c r="G128" s="143" t="s">
        <v>123</v>
      </c>
      <c r="H128" s="144">
        <v>105</v>
      </c>
      <c r="I128" s="145"/>
      <c r="J128" s="146">
        <f>ROUND(I128*H128,2)</f>
        <v>0</v>
      </c>
      <c r="K128" s="147"/>
      <c r="L128" s="32"/>
      <c r="M128" s="148" t="s">
        <v>1</v>
      </c>
      <c r="N128" s="149" t="s">
        <v>38</v>
      </c>
      <c r="O128" s="57"/>
      <c r="P128" s="150">
        <f>O128*H128</f>
        <v>0</v>
      </c>
      <c r="Q128" s="150">
        <v>0</v>
      </c>
      <c r="R128" s="150">
        <f>Q128*H128</f>
        <v>0</v>
      </c>
      <c r="S128" s="150">
        <v>0.23499999999999999</v>
      </c>
      <c r="T128" s="151">
        <f>S128*H128</f>
        <v>24.674999999999997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2" t="s">
        <v>82</v>
      </c>
      <c r="AT128" s="152" t="s">
        <v>120</v>
      </c>
      <c r="AU128" s="152" t="s">
        <v>80</v>
      </c>
      <c r="AY128" s="16" t="s">
        <v>118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16" t="s">
        <v>78</v>
      </c>
      <c r="BK128" s="153">
        <f>ROUND(I128*H128,2)</f>
        <v>0</v>
      </c>
      <c r="BL128" s="16" t="s">
        <v>82</v>
      </c>
      <c r="BM128" s="152" t="s">
        <v>264</v>
      </c>
    </row>
    <row r="129" spans="1:65" s="2" customFormat="1" ht="48.75">
      <c r="A129" s="31"/>
      <c r="B129" s="32"/>
      <c r="C129" s="31"/>
      <c r="D129" s="154" t="s">
        <v>124</v>
      </c>
      <c r="E129" s="31"/>
      <c r="F129" s="155" t="s">
        <v>125</v>
      </c>
      <c r="G129" s="31"/>
      <c r="H129" s="31"/>
      <c r="I129" s="156"/>
      <c r="J129" s="31"/>
      <c r="K129" s="31"/>
      <c r="L129" s="32"/>
      <c r="M129" s="157"/>
      <c r="N129" s="158"/>
      <c r="O129" s="57"/>
      <c r="P129" s="57"/>
      <c r="Q129" s="57"/>
      <c r="R129" s="57"/>
      <c r="S129" s="57"/>
      <c r="T129" s="58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124</v>
      </c>
      <c r="AU129" s="16" t="s">
        <v>80</v>
      </c>
    </row>
    <row r="130" spans="1:65" s="2" customFormat="1">
      <c r="A130" s="31"/>
      <c r="B130" s="32"/>
      <c r="C130" s="31"/>
      <c r="D130" s="159" t="s">
        <v>126</v>
      </c>
      <c r="E130" s="31"/>
      <c r="F130" s="160" t="s">
        <v>127</v>
      </c>
      <c r="G130" s="31"/>
      <c r="H130" s="31"/>
      <c r="I130" s="156"/>
      <c r="J130" s="31"/>
      <c r="K130" s="31"/>
      <c r="L130" s="32"/>
      <c r="M130" s="157"/>
      <c r="N130" s="158"/>
      <c r="O130" s="57"/>
      <c r="P130" s="57"/>
      <c r="Q130" s="57"/>
      <c r="R130" s="57"/>
      <c r="S130" s="57"/>
      <c r="T130" s="58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126</v>
      </c>
      <c r="AU130" s="16" t="s">
        <v>80</v>
      </c>
    </row>
    <row r="131" spans="1:65" s="2" customFormat="1" ht="24.2" customHeight="1">
      <c r="A131" s="31"/>
      <c r="B131" s="139"/>
      <c r="C131" s="140" t="s">
        <v>80</v>
      </c>
      <c r="D131" s="140" t="s">
        <v>120</v>
      </c>
      <c r="E131" s="141" t="s">
        <v>239</v>
      </c>
      <c r="F131" s="142" t="s">
        <v>240</v>
      </c>
      <c r="G131" s="143" t="s">
        <v>123</v>
      </c>
      <c r="H131" s="144">
        <v>105</v>
      </c>
      <c r="I131" s="145"/>
      <c r="J131" s="146">
        <f>ROUND(I131*H131,2)</f>
        <v>0</v>
      </c>
      <c r="K131" s="147"/>
      <c r="L131" s="32"/>
      <c r="M131" s="148" t="s">
        <v>1</v>
      </c>
      <c r="N131" s="149" t="s">
        <v>38</v>
      </c>
      <c r="O131" s="57"/>
      <c r="P131" s="150">
        <f>O131*H131</f>
        <v>0</v>
      </c>
      <c r="Q131" s="150">
        <v>0</v>
      </c>
      <c r="R131" s="150">
        <f>Q131*H131</f>
        <v>0</v>
      </c>
      <c r="S131" s="150">
        <v>0.18</v>
      </c>
      <c r="T131" s="151">
        <f>S131*H131</f>
        <v>18.899999999999999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2" t="s">
        <v>82</v>
      </c>
      <c r="AT131" s="152" t="s">
        <v>120</v>
      </c>
      <c r="AU131" s="152" t="s">
        <v>80</v>
      </c>
      <c r="AY131" s="16" t="s">
        <v>118</v>
      </c>
      <c r="BE131" s="153">
        <f>IF(N131="základní",J131,0)</f>
        <v>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6" t="s">
        <v>78</v>
      </c>
      <c r="BK131" s="153">
        <f>ROUND(I131*H131,2)</f>
        <v>0</v>
      </c>
      <c r="BL131" s="16" t="s">
        <v>82</v>
      </c>
      <c r="BM131" s="152" t="s">
        <v>265</v>
      </c>
    </row>
    <row r="132" spans="1:65" s="2" customFormat="1" ht="39">
      <c r="A132" s="31"/>
      <c r="B132" s="32"/>
      <c r="C132" s="31"/>
      <c r="D132" s="154" t="s">
        <v>124</v>
      </c>
      <c r="E132" s="31"/>
      <c r="F132" s="155" t="s">
        <v>241</v>
      </c>
      <c r="G132" s="31"/>
      <c r="H132" s="31"/>
      <c r="I132" s="156"/>
      <c r="J132" s="31"/>
      <c r="K132" s="31"/>
      <c r="L132" s="32"/>
      <c r="M132" s="157"/>
      <c r="N132" s="158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124</v>
      </c>
      <c r="AU132" s="16" t="s">
        <v>80</v>
      </c>
    </row>
    <row r="133" spans="1:65" s="2" customFormat="1">
      <c r="A133" s="31"/>
      <c r="B133" s="32"/>
      <c r="C133" s="31"/>
      <c r="D133" s="159" t="s">
        <v>126</v>
      </c>
      <c r="E133" s="31"/>
      <c r="F133" s="160" t="s">
        <v>242</v>
      </c>
      <c r="G133" s="31"/>
      <c r="H133" s="31"/>
      <c r="I133" s="156"/>
      <c r="J133" s="31"/>
      <c r="K133" s="31"/>
      <c r="L133" s="32"/>
      <c r="M133" s="157"/>
      <c r="N133" s="158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126</v>
      </c>
      <c r="AU133" s="16" t="s">
        <v>80</v>
      </c>
    </row>
    <row r="134" spans="1:65" s="2" customFormat="1" ht="24.2" customHeight="1">
      <c r="A134" s="31"/>
      <c r="B134" s="139"/>
      <c r="C134" s="140" t="s">
        <v>81</v>
      </c>
      <c r="D134" s="140" t="s">
        <v>120</v>
      </c>
      <c r="E134" s="141" t="s">
        <v>243</v>
      </c>
      <c r="F134" s="142" t="s">
        <v>244</v>
      </c>
      <c r="G134" s="143" t="s">
        <v>123</v>
      </c>
      <c r="H134" s="144">
        <v>105</v>
      </c>
      <c r="I134" s="145"/>
      <c r="J134" s="146">
        <f>ROUND(I134*H134,2)</f>
        <v>0</v>
      </c>
      <c r="K134" s="147"/>
      <c r="L134" s="32"/>
      <c r="M134" s="148" t="s">
        <v>1</v>
      </c>
      <c r="N134" s="149" t="s">
        <v>38</v>
      </c>
      <c r="O134" s="57"/>
      <c r="P134" s="150">
        <f>O134*H134</f>
        <v>0</v>
      </c>
      <c r="Q134" s="150">
        <v>0</v>
      </c>
      <c r="R134" s="150">
        <f>Q134*H134</f>
        <v>0</v>
      </c>
      <c r="S134" s="150">
        <v>0.24</v>
      </c>
      <c r="T134" s="151">
        <f>S134*H134</f>
        <v>25.2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2" t="s">
        <v>82</v>
      </c>
      <c r="AT134" s="152" t="s">
        <v>120</v>
      </c>
      <c r="AU134" s="152" t="s">
        <v>80</v>
      </c>
      <c r="AY134" s="16" t="s">
        <v>118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16" t="s">
        <v>78</v>
      </c>
      <c r="BK134" s="153">
        <f>ROUND(I134*H134,2)</f>
        <v>0</v>
      </c>
      <c r="BL134" s="16" t="s">
        <v>82</v>
      </c>
      <c r="BM134" s="152" t="s">
        <v>266</v>
      </c>
    </row>
    <row r="135" spans="1:65" s="2" customFormat="1" ht="39">
      <c r="A135" s="31"/>
      <c r="B135" s="32"/>
      <c r="C135" s="31"/>
      <c r="D135" s="154" t="s">
        <v>124</v>
      </c>
      <c r="E135" s="31"/>
      <c r="F135" s="155" t="s">
        <v>245</v>
      </c>
      <c r="G135" s="31"/>
      <c r="H135" s="31"/>
      <c r="I135" s="156"/>
      <c r="J135" s="31"/>
      <c r="K135" s="31"/>
      <c r="L135" s="32"/>
      <c r="M135" s="157"/>
      <c r="N135" s="158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124</v>
      </c>
      <c r="AU135" s="16" t="s">
        <v>80</v>
      </c>
    </row>
    <row r="136" spans="1:65" s="2" customFormat="1">
      <c r="A136" s="31"/>
      <c r="B136" s="32"/>
      <c r="C136" s="31"/>
      <c r="D136" s="159" t="s">
        <v>126</v>
      </c>
      <c r="E136" s="31"/>
      <c r="F136" s="160" t="s">
        <v>246</v>
      </c>
      <c r="G136" s="31"/>
      <c r="H136" s="31"/>
      <c r="I136" s="156"/>
      <c r="J136" s="31"/>
      <c r="K136" s="31"/>
      <c r="L136" s="32"/>
      <c r="M136" s="157"/>
      <c r="N136" s="158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126</v>
      </c>
      <c r="AU136" s="16" t="s">
        <v>80</v>
      </c>
    </row>
    <row r="137" spans="1:65" s="2" customFormat="1" ht="16.5" customHeight="1">
      <c r="A137" s="31"/>
      <c r="B137" s="139"/>
      <c r="C137" s="140" t="s">
        <v>82</v>
      </c>
      <c r="D137" s="140" t="s">
        <v>120</v>
      </c>
      <c r="E137" s="141" t="s">
        <v>227</v>
      </c>
      <c r="F137" s="142" t="s">
        <v>228</v>
      </c>
      <c r="G137" s="143" t="s">
        <v>165</v>
      </c>
      <c r="H137" s="144">
        <v>22</v>
      </c>
      <c r="I137" s="145"/>
      <c r="J137" s="146">
        <f>ROUND(I137*H137,2)</f>
        <v>0</v>
      </c>
      <c r="K137" s="147"/>
      <c r="L137" s="32"/>
      <c r="M137" s="148" t="s">
        <v>1</v>
      </c>
      <c r="N137" s="149" t="s">
        <v>38</v>
      </c>
      <c r="O137" s="57"/>
      <c r="P137" s="150">
        <f>O137*H137</f>
        <v>0</v>
      </c>
      <c r="Q137" s="150">
        <v>0</v>
      </c>
      <c r="R137" s="150">
        <f>Q137*H137</f>
        <v>0</v>
      </c>
      <c r="S137" s="150">
        <v>0.23</v>
      </c>
      <c r="T137" s="151">
        <f>S137*H137</f>
        <v>5.0600000000000005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2" t="s">
        <v>82</v>
      </c>
      <c r="AT137" s="152" t="s">
        <v>120</v>
      </c>
      <c r="AU137" s="152" t="s">
        <v>80</v>
      </c>
      <c r="AY137" s="16" t="s">
        <v>118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16" t="s">
        <v>78</v>
      </c>
      <c r="BK137" s="153">
        <f>ROUND(I137*H137,2)</f>
        <v>0</v>
      </c>
      <c r="BL137" s="16" t="s">
        <v>82</v>
      </c>
      <c r="BM137" s="152" t="s">
        <v>267</v>
      </c>
    </row>
    <row r="138" spans="1:65" s="2" customFormat="1" ht="29.25">
      <c r="A138" s="31"/>
      <c r="B138" s="32"/>
      <c r="C138" s="31"/>
      <c r="D138" s="154" t="s">
        <v>124</v>
      </c>
      <c r="E138" s="31"/>
      <c r="F138" s="155" t="s">
        <v>229</v>
      </c>
      <c r="G138" s="31"/>
      <c r="H138" s="31"/>
      <c r="I138" s="156"/>
      <c r="J138" s="31"/>
      <c r="K138" s="31"/>
      <c r="L138" s="32"/>
      <c r="M138" s="157"/>
      <c r="N138" s="158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124</v>
      </c>
      <c r="AU138" s="16" t="s">
        <v>80</v>
      </c>
    </row>
    <row r="139" spans="1:65" s="2" customFormat="1">
      <c r="A139" s="31"/>
      <c r="B139" s="32"/>
      <c r="C139" s="31"/>
      <c r="D139" s="159" t="s">
        <v>126</v>
      </c>
      <c r="E139" s="31"/>
      <c r="F139" s="160" t="s">
        <v>230</v>
      </c>
      <c r="G139" s="31"/>
      <c r="H139" s="31"/>
      <c r="I139" s="156"/>
      <c r="J139" s="31"/>
      <c r="K139" s="31"/>
      <c r="L139" s="32"/>
      <c r="M139" s="157"/>
      <c r="N139" s="158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126</v>
      </c>
      <c r="AU139" s="16" t="s">
        <v>80</v>
      </c>
    </row>
    <row r="140" spans="1:65" s="2" customFormat="1" ht="16.5" customHeight="1">
      <c r="A140" s="31"/>
      <c r="B140" s="139"/>
      <c r="C140" s="140" t="s">
        <v>83</v>
      </c>
      <c r="D140" s="140" t="s">
        <v>120</v>
      </c>
      <c r="E140" s="141" t="s">
        <v>231</v>
      </c>
      <c r="F140" s="142" t="s">
        <v>232</v>
      </c>
      <c r="G140" s="143" t="s">
        <v>165</v>
      </c>
      <c r="H140" s="144">
        <v>46.5</v>
      </c>
      <c r="I140" s="145"/>
      <c r="J140" s="146">
        <f>ROUND(I140*H140,2)</f>
        <v>0</v>
      </c>
      <c r="K140" s="147"/>
      <c r="L140" s="32"/>
      <c r="M140" s="148" t="s">
        <v>1</v>
      </c>
      <c r="N140" s="149" t="s">
        <v>38</v>
      </c>
      <c r="O140" s="57"/>
      <c r="P140" s="150">
        <f>O140*H140</f>
        <v>0</v>
      </c>
      <c r="Q140" s="150">
        <v>0</v>
      </c>
      <c r="R140" s="150">
        <f>Q140*H140</f>
        <v>0</v>
      </c>
      <c r="S140" s="150">
        <v>0.28999999999999998</v>
      </c>
      <c r="T140" s="151">
        <f>S140*H140</f>
        <v>13.484999999999999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2" t="s">
        <v>82</v>
      </c>
      <c r="AT140" s="152" t="s">
        <v>120</v>
      </c>
      <c r="AU140" s="152" t="s">
        <v>80</v>
      </c>
      <c r="AY140" s="16" t="s">
        <v>118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16" t="s">
        <v>78</v>
      </c>
      <c r="BK140" s="153">
        <f>ROUND(I140*H140,2)</f>
        <v>0</v>
      </c>
      <c r="BL140" s="16" t="s">
        <v>82</v>
      </c>
      <c r="BM140" s="152" t="s">
        <v>268</v>
      </c>
    </row>
    <row r="141" spans="1:65" s="2" customFormat="1" ht="29.25">
      <c r="A141" s="31"/>
      <c r="B141" s="32"/>
      <c r="C141" s="31"/>
      <c r="D141" s="154" t="s">
        <v>124</v>
      </c>
      <c r="E141" s="31"/>
      <c r="F141" s="155" t="s">
        <v>233</v>
      </c>
      <c r="G141" s="31"/>
      <c r="H141" s="31"/>
      <c r="I141" s="156"/>
      <c r="J141" s="31"/>
      <c r="K141" s="31"/>
      <c r="L141" s="32"/>
      <c r="M141" s="157"/>
      <c r="N141" s="158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124</v>
      </c>
      <c r="AU141" s="16" t="s">
        <v>80</v>
      </c>
    </row>
    <row r="142" spans="1:65" s="2" customFormat="1">
      <c r="A142" s="31"/>
      <c r="B142" s="32"/>
      <c r="C142" s="31"/>
      <c r="D142" s="159" t="s">
        <v>126</v>
      </c>
      <c r="E142" s="31"/>
      <c r="F142" s="160" t="s">
        <v>234</v>
      </c>
      <c r="G142" s="31"/>
      <c r="H142" s="31"/>
      <c r="I142" s="156"/>
      <c r="J142" s="31"/>
      <c r="K142" s="31"/>
      <c r="L142" s="32"/>
      <c r="M142" s="157"/>
      <c r="N142" s="158"/>
      <c r="O142" s="57"/>
      <c r="P142" s="57"/>
      <c r="Q142" s="57"/>
      <c r="R142" s="57"/>
      <c r="S142" s="57"/>
      <c r="T142" s="58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126</v>
      </c>
      <c r="AU142" s="16" t="s">
        <v>80</v>
      </c>
    </row>
    <row r="143" spans="1:65" s="14" customFormat="1">
      <c r="B143" s="168"/>
      <c r="D143" s="154" t="s">
        <v>133</v>
      </c>
      <c r="E143" s="169" t="s">
        <v>1</v>
      </c>
      <c r="F143" s="170" t="s">
        <v>269</v>
      </c>
      <c r="H143" s="171">
        <v>46.5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133</v>
      </c>
      <c r="AU143" s="169" t="s">
        <v>80</v>
      </c>
      <c r="AV143" s="14" t="s">
        <v>80</v>
      </c>
      <c r="AW143" s="14" t="s">
        <v>30</v>
      </c>
      <c r="AX143" s="14" t="s">
        <v>78</v>
      </c>
      <c r="AY143" s="169" t="s">
        <v>118</v>
      </c>
    </row>
    <row r="144" spans="1:65" s="2" customFormat="1" ht="24.2" customHeight="1">
      <c r="A144" s="31"/>
      <c r="B144" s="139"/>
      <c r="C144" s="140" t="s">
        <v>84</v>
      </c>
      <c r="D144" s="140" t="s">
        <v>120</v>
      </c>
      <c r="E144" s="141" t="s">
        <v>128</v>
      </c>
      <c r="F144" s="142" t="s">
        <v>129</v>
      </c>
      <c r="G144" s="143" t="s">
        <v>130</v>
      </c>
      <c r="H144" s="144">
        <v>10</v>
      </c>
      <c r="I144" s="145"/>
      <c r="J144" s="146">
        <f>ROUND(I144*H144,2)</f>
        <v>0</v>
      </c>
      <c r="K144" s="147"/>
      <c r="L144" s="32"/>
      <c r="M144" s="148" t="s">
        <v>1</v>
      </c>
      <c r="N144" s="149" t="s">
        <v>38</v>
      </c>
      <c r="O144" s="57"/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2" t="s">
        <v>82</v>
      </c>
      <c r="AT144" s="152" t="s">
        <v>120</v>
      </c>
      <c r="AU144" s="152" t="s">
        <v>80</v>
      </c>
      <c r="AY144" s="16" t="s">
        <v>118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6" t="s">
        <v>78</v>
      </c>
      <c r="BK144" s="153">
        <f>ROUND(I144*H144,2)</f>
        <v>0</v>
      </c>
      <c r="BL144" s="16" t="s">
        <v>82</v>
      </c>
      <c r="BM144" s="152" t="s">
        <v>270</v>
      </c>
    </row>
    <row r="145" spans="1:65" s="2" customFormat="1" ht="29.25">
      <c r="A145" s="31"/>
      <c r="B145" s="32"/>
      <c r="C145" s="31"/>
      <c r="D145" s="154" t="s">
        <v>124</v>
      </c>
      <c r="E145" s="31"/>
      <c r="F145" s="155" t="s">
        <v>131</v>
      </c>
      <c r="G145" s="31"/>
      <c r="H145" s="31"/>
      <c r="I145" s="156"/>
      <c r="J145" s="31"/>
      <c r="K145" s="31"/>
      <c r="L145" s="32"/>
      <c r="M145" s="157"/>
      <c r="N145" s="158"/>
      <c r="O145" s="57"/>
      <c r="P145" s="57"/>
      <c r="Q145" s="57"/>
      <c r="R145" s="57"/>
      <c r="S145" s="57"/>
      <c r="T145" s="58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124</v>
      </c>
      <c r="AU145" s="16" t="s">
        <v>80</v>
      </c>
    </row>
    <row r="146" spans="1:65" s="2" customFormat="1">
      <c r="A146" s="31"/>
      <c r="B146" s="32"/>
      <c r="C146" s="31"/>
      <c r="D146" s="159" t="s">
        <v>126</v>
      </c>
      <c r="E146" s="31"/>
      <c r="F146" s="160" t="s">
        <v>132</v>
      </c>
      <c r="G146" s="31"/>
      <c r="H146" s="31"/>
      <c r="I146" s="156"/>
      <c r="J146" s="31"/>
      <c r="K146" s="31"/>
      <c r="L146" s="32"/>
      <c r="M146" s="157"/>
      <c r="N146" s="158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6" t="s">
        <v>126</v>
      </c>
      <c r="AU146" s="16" t="s">
        <v>80</v>
      </c>
    </row>
    <row r="147" spans="1:65" s="2" customFormat="1" ht="24.2" customHeight="1">
      <c r="A147" s="31"/>
      <c r="B147" s="139"/>
      <c r="C147" s="140" t="s">
        <v>85</v>
      </c>
      <c r="D147" s="140" t="s">
        <v>120</v>
      </c>
      <c r="E147" s="141" t="s">
        <v>139</v>
      </c>
      <c r="F147" s="142" t="s">
        <v>140</v>
      </c>
      <c r="G147" s="143" t="s">
        <v>123</v>
      </c>
      <c r="H147" s="144">
        <v>105</v>
      </c>
      <c r="I147" s="145"/>
      <c r="J147" s="146">
        <f>ROUND(I147*H147,2)</f>
        <v>0</v>
      </c>
      <c r="K147" s="147"/>
      <c r="L147" s="32"/>
      <c r="M147" s="148" t="s">
        <v>1</v>
      </c>
      <c r="N147" s="149" t="s">
        <v>38</v>
      </c>
      <c r="O147" s="57"/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2" t="s">
        <v>82</v>
      </c>
      <c r="AT147" s="152" t="s">
        <v>120</v>
      </c>
      <c r="AU147" s="152" t="s">
        <v>80</v>
      </c>
      <c r="AY147" s="16" t="s">
        <v>118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16" t="s">
        <v>78</v>
      </c>
      <c r="BK147" s="153">
        <f>ROUND(I147*H147,2)</f>
        <v>0</v>
      </c>
      <c r="BL147" s="16" t="s">
        <v>82</v>
      </c>
      <c r="BM147" s="152" t="s">
        <v>271</v>
      </c>
    </row>
    <row r="148" spans="1:65" s="2" customFormat="1" ht="19.5">
      <c r="A148" s="31"/>
      <c r="B148" s="32"/>
      <c r="C148" s="31"/>
      <c r="D148" s="154" t="s">
        <v>124</v>
      </c>
      <c r="E148" s="31"/>
      <c r="F148" s="155" t="s">
        <v>141</v>
      </c>
      <c r="G148" s="31"/>
      <c r="H148" s="31"/>
      <c r="I148" s="156"/>
      <c r="J148" s="31"/>
      <c r="K148" s="31"/>
      <c r="L148" s="32"/>
      <c r="M148" s="157"/>
      <c r="N148" s="158"/>
      <c r="O148" s="57"/>
      <c r="P148" s="57"/>
      <c r="Q148" s="57"/>
      <c r="R148" s="57"/>
      <c r="S148" s="57"/>
      <c r="T148" s="58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124</v>
      </c>
      <c r="AU148" s="16" t="s">
        <v>80</v>
      </c>
    </row>
    <row r="149" spans="1:65" s="2" customFormat="1">
      <c r="A149" s="31"/>
      <c r="B149" s="32"/>
      <c r="C149" s="31"/>
      <c r="D149" s="159" t="s">
        <v>126</v>
      </c>
      <c r="E149" s="31"/>
      <c r="F149" s="160" t="s">
        <v>142</v>
      </c>
      <c r="G149" s="31"/>
      <c r="H149" s="31"/>
      <c r="I149" s="156"/>
      <c r="J149" s="31"/>
      <c r="K149" s="31"/>
      <c r="L149" s="32"/>
      <c r="M149" s="157"/>
      <c r="N149" s="158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126</v>
      </c>
      <c r="AU149" s="16" t="s">
        <v>80</v>
      </c>
    </row>
    <row r="150" spans="1:65" s="2" customFormat="1" ht="16.5" customHeight="1">
      <c r="A150" s="31"/>
      <c r="B150" s="139"/>
      <c r="C150" s="140" t="s">
        <v>87</v>
      </c>
      <c r="D150" s="140" t="s">
        <v>120</v>
      </c>
      <c r="E150" s="141" t="s">
        <v>134</v>
      </c>
      <c r="F150" s="142" t="s">
        <v>135</v>
      </c>
      <c r="G150" s="143" t="s">
        <v>123</v>
      </c>
      <c r="H150" s="144">
        <v>21.5</v>
      </c>
      <c r="I150" s="145"/>
      <c r="J150" s="146">
        <f>ROUND(I150*H150,2)</f>
        <v>0</v>
      </c>
      <c r="K150" s="147"/>
      <c r="L150" s="32"/>
      <c r="M150" s="148" t="s">
        <v>1</v>
      </c>
      <c r="N150" s="149" t="s">
        <v>38</v>
      </c>
      <c r="O150" s="57"/>
      <c r="P150" s="150">
        <f>O150*H150</f>
        <v>0</v>
      </c>
      <c r="Q150" s="150">
        <v>3.0000000000000001E-5</v>
      </c>
      <c r="R150" s="150">
        <f>Q150*H150</f>
        <v>6.4500000000000007E-4</v>
      </c>
      <c r="S150" s="150">
        <v>0</v>
      </c>
      <c r="T150" s="15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2" t="s">
        <v>136</v>
      </c>
      <c r="AT150" s="152" t="s">
        <v>120</v>
      </c>
      <c r="AU150" s="152" t="s">
        <v>80</v>
      </c>
      <c r="AY150" s="16" t="s">
        <v>118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6" t="s">
        <v>78</v>
      </c>
      <c r="BK150" s="153">
        <f>ROUND(I150*H150,2)</f>
        <v>0</v>
      </c>
      <c r="BL150" s="16" t="s">
        <v>136</v>
      </c>
      <c r="BM150" s="152" t="s">
        <v>272</v>
      </c>
    </row>
    <row r="151" spans="1:65" s="2" customFormat="1" ht="19.5">
      <c r="A151" s="31"/>
      <c r="B151" s="32"/>
      <c r="C151" s="31"/>
      <c r="D151" s="154" t="s">
        <v>124</v>
      </c>
      <c r="E151" s="31"/>
      <c r="F151" s="155" t="s">
        <v>137</v>
      </c>
      <c r="G151" s="31"/>
      <c r="H151" s="31"/>
      <c r="I151" s="156"/>
      <c r="J151" s="31"/>
      <c r="K151" s="31"/>
      <c r="L151" s="32"/>
      <c r="M151" s="157"/>
      <c r="N151" s="158"/>
      <c r="O151" s="57"/>
      <c r="P151" s="57"/>
      <c r="Q151" s="57"/>
      <c r="R151" s="57"/>
      <c r="S151" s="57"/>
      <c r="T151" s="58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6" t="s">
        <v>124</v>
      </c>
      <c r="AU151" s="16" t="s">
        <v>80</v>
      </c>
    </row>
    <row r="152" spans="1:65" s="2" customFormat="1">
      <c r="A152" s="31"/>
      <c r="B152" s="32"/>
      <c r="C152" s="31"/>
      <c r="D152" s="159" t="s">
        <v>126</v>
      </c>
      <c r="E152" s="31"/>
      <c r="F152" s="160" t="s">
        <v>138</v>
      </c>
      <c r="G152" s="31"/>
      <c r="H152" s="31"/>
      <c r="I152" s="156"/>
      <c r="J152" s="31"/>
      <c r="K152" s="31"/>
      <c r="L152" s="32"/>
      <c r="M152" s="157"/>
      <c r="N152" s="158"/>
      <c r="O152" s="57"/>
      <c r="P152" s="57"/>
      <c r="Q152" s="57"/>
      <c r="R152" s="57"/>
      <c r="S152" s="57"/>
      <c r="T152" s="58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126</v>
      </c>
      <c r="AU152" s="16" t="s">
        <v>80</v>
      </c>
    </row>
    <row r="153" spans="1:65" s="12" customFormat="1" ht="22.9" customHeight="1">
      <c r="B153" s="126"/>
      <c r="D153" s="127" t="s">
        <v>72</v>
      </c>
      <c r="E153" s="137" t="s">
        <v>82</v>
      </c>
      <c r="F153" s="137" t="s">
        <v>143</v>
      </c>
      <c r="I153" s="129"/>
      <c r="J153" s="138">
        <f>BK153</f>
        <v>0</v>
      </c>
      <c r="L153" s="126"/>
      <c r="M153" s="131"/>
      <c r="N153" s="132"/>
      <c r="O153" s="132"/>
      <c r="P153" s="133">
        <f>SUM(P154:P161)</f>
        <v>0</v>
      </c>
      <c r="Q153" s="132"/>
      <c r="R153" s="133">
        <f>SUM(R154:R161)</f>
        <v>0</v>
      </c>
      <c r="S153" s="132"/>
      <c r="T153" s="134">
        <f>SUM(T154:T161)</f>
        <v>0</v>
      </c>
      <c r="AR153" s="127" t="s">
        <v>78</v>
      </c>
      <c r="AT153" s="135" t="s">
        <v>72</v>
      </c>
      <c r="AU153" s="135" t="s">
        <v>78</v>
      </c>
      <c r="AY153" s="127" t="s">
        <v>118</v>
      </c>
      <c r="BK153" s="136">
        <f>SUM(BK154:BK161)</f>
        <v>0</v>
      </c>
    </row>
    <row r="154" spans="1:65" s="2" customFormat="1" ht="33" customHeight="1">
      <c r="A154" s="31"/>
      <c r="B154" s="139"/>
      <c r="C154" s="140" t="s">
        <v>88</v>
      </c>
      <c r="D154" s="140" t="s">
        <v>120</v>
      </c>
      <c r="E154" s="141" t="s">
        <v>144</v>
      </c>
      <c r="F154" s="142" t="s">
        <v>145</v>
      </c>
      <c r="G154" s="143" t="s">
        <v>123</v>
      </c>
      <c r="H154" s="144">
        <v>105</v>
      </c>
      <c r="I154" s="145"/>
      <c r="J154" s="146">
        <f>ROUND(I154*H154,2)</f>
        <v>0</v>
      </c>
      <c r="K154" s="147"/>
      <c r="L154" s="32"/>
      <c r="M154" s="148" t="s">
        <v>1</v>
      </c>
      <c r="N154" s="149" t="s">
        <v>38</v>
      </c>
      <c r="O154" s="57"/>
      <c r="P154" s="150">
        <f>O154*H154</f>
        <v>0</v>
      </c>
      <c r="Q154" s="150">
        <v>0</v>
      </c>
      <c r="R154" s="150">
        <f>Q154*H154</f>
        <v>0</v>
      </c>
      <c r="S154" s="150">
        <v>0</v>
      </c>
      <c r="T154" s="15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2" t="s">
        <v>82</v>
      </c>
      <c r="AT154" s="152" t="s">
        <v>120</v>
      </c>
      <c r="AU154" s="152" t="s">
        <v>80</v>
      </c>
      <c r="AY154" s="16" t="s">
        <v>118</v>
      </c>
      <c r="BE154" s="153">
        <f>IF(N154="základní",J154,0)</f>
        <v>0</v>
      </c>
      <c r="BF154" s="153">
        <f>IF(N154="snížená",J154,0)</f>
        <v>0</v>
      </c>
      <c r="BG154" s="153">
        <f>IF(N154="zákl. přenesená",J154,0)</f>
        <v>0</v>
      </c>
      <c r="BH154" s="153">
        <f>IF(N154="sníž. přenesená",J154,0)</f>
        <v>0</v>
      </c>
      <c r="BI154" s="153">
        <f>IF(N154="nulová",J154,0)</f>
        <v>0</v>
      </c>
      <c r="BJ154" s="16" t="s">
        <v>78</v>
      </c>
      <c r="BK154" s="153">
        <f>ROUND(I154*H154,2)</f>
        <v>0</v>
      </c>
      <c r="BL154" s="16" t="s">
        <v>82</v>
      </c>
      <c r="BM154" s="152" t="s">
        <v>273</v>
      </c>
    </row>
    <row r="155" spans="1:65" s="2" customFormat="1" ht="19.5">
      <c r="A155" s="31"/>
      <c r="B155" s="32"/>
      <c r="C155" s="31"/>
      <c r="D155" s="154" t="s">
        <v>124</v>
      </c>
      <c r="E155" s="31"/>
      <c r="F155" s="155" t="s">
        <v>146</v>
      </c>
      <c r="G155" s="31"/>
      <c r="H155" s="31"/>
      <c r="I155" s="156"/>
      <c r="J155" s="31"/>
      <c r="K155" s="31"/>
      <c r="L155" s="32"/>
      <c r="M155" s="157"/>
      <c r="N155" s="158"/>
      <c r="O155" s="57"/>
      <c r="P155" s="57"/>
      <c r="Q155" s="57"/>
      <c r="R155" s="57"/>
      <c r="S155" s="57"/>
      <c r="T155" s="58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6" t="s">
        <v>124</v>
      </c>
      <c r="AU155" s="16" t="s">
        <v>80</v>
      </c>
    </row>
    <row r="156" spans="1:65" s="2" customFormat="1">
      <c r="A156" s="31"/>
      <c r="B156" s="32"/>
      <c r="C156" s="31"/>
      <c r="D156" s="159" t="s">
        <v>126</v>
      </c>
      <c r="E156" s="31"/>
      <c r="F156" s="160" t="s">
        <v>147</v>
      </c>
      <c r="G156" s="31"/>
      <c r="H156" s="31"/>
      <c r="I156" s="156"/>
      <c r="J156" s="31"/>
      <c r="K156" s="31"/>
      <c r="L156" s="32"/>
      <c r="M156" s="157"/>
      <c r="N156" s="158"/>
      <c r="O156" s="57"/>
      <c r="P156" s="57"/>
      <c r="Q156" s="57"/>
      <c r="R156" s="57"/>
      <c r="S156" s="57"/>
      <c r="T156" s="58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6" t="s">
        <v>126</v>
      </c>
      <c r="AU156" s="16" t="s">
        <v>80</v>
      </c>
    </row>
    <row r="157" spans="1:65" s="2" customFormat="1" ht="24.2" customHeight="1">
      <c r="A157" s="31"/>
      <c r="B157" s="139"/>
      <c r="C157" s="140" t="s">
        <v>154</v>
      </c>
      <c r="D157" s="140" t="s">
        <v>120</v>
      </c>
      <c r="E157" s="141" t="s">
        <v>148</v>
      </c>
      <c r="F157" s="142" t="s">
        <v>149</v>
      </c>
      <c r="G157" s="143" t="s">
        <v>123</v>
      </c>
      <c r="H157" s="144">
        <v>525</v>
      </c>
      <c r="I157" s="145"/>
      <c r="J157" s="146">
        <f>ROUND(I157*H157,2)</f>
        <v>0</v>
      </c>
      <c r="K157" s="147"/>
      <c r="L157" s="32"/>
      <c r="M157" s="148" t="s">
        <v>1</v>
      </c>
      <c r="N157" s="149" t="s">
        <v>38</v>
      </c>
      <c r="O157" s="57"/>
      <c r="P157" s="150">
        <f>O157*H157</f>
        <v>0</v>
      </c>
      <c r="Q157" s="150">
        <v>0</v>
      </c>
      <c r="R157" s="150">
        <f>Q157*H157</f>
        <v>0</v>
      </c>
      <c r="S157" s="150">
        <v>0</v>
      </c>
      <c r="T157" s="15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2" t="s">
        <v>82</v>
      </c>
      <c r="AT157" s="152" t="s">
        <v>120</v>
      </c>
      <c r="AU157" s="152" t="s">
        <v>80</v>
      </c>
      <c r="AY157" s="16" t="s">
        <v>118</v>
      </c>
      <c r="BE157" s="153">
        <f>IF(N157="základní",J157,0)</f>
        <v>0</v>
      </c>
      <c r="BF157" s="153">
        <f>IF(N157="snížená",J157,0)</f>
        <v>0</v>
      </c>
      <c r="BG157" s="153">
        <f>IF(N157="zákl. přenesená",J157,0)</f>
        <v>0</v>
      </c>
      <c r="BH157" s="153">
        <f>IF(N157="sníž. přenesená",J157,0)</f>
        <v>0</v>
      </c>
      <c r="BI157" s="153">
        <f>IF(N157="nulová",J157,0)</f>
        <v>0</v>
      </c>
      <c r="BJ157" s="16" t="s">
        <v>78</v>
      </c>
      <c r="BK157" s="153">
        <f>ROUND(I157*H157,2)</f>
        <v>0</v>
      </c>
      <c r="BL157" s="16" t="s">
        <v>82</v>
      </c>
      <c r="BM157" s="152" t="s">
        <v>274</v>
      </c>
    </row>
    <row r="158" spans="1:65" s="2" customFormat="1" ht="29.25">
      <c r="A158" s="31"/>
      <c r="B158" s="32"/>
      <c r="C158" s="31"/>
      <c r="D158" s="154" t="s">
        <v>124</v>
      </c>
      <c r="E158" s="31"/>
      <c r="F158" s="155" t="s">
        <v>150</v>
      </c>
      <c r="G158" s="31"/>
      <c r="H158" s="31"/>
      <c r="I158" s="156"/>
      <c r="J158" s="31"/>
      <c r="K158" s="31"/>
      <c r="L158" s="32"/>
      <c r="M158" s="157"/>
      <c r="N158" s="158"/>
      <c r="O158" s="57"/>
      <c r="P158" s="57"/>
      <c r="Q158" s="57"/>
      <c r="R158" s="57"/>
      <c r="S158" s="57"/>
      <c r="T158" s="58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6" t="s">
        <v>124</v>
      </c>
      <c r="AU158" s="16" t="s">
        <v>80</v>
      </c>
    </row>
    <row r="159" spans="1:65" s="2" customFormat="1">
      <c r="A159" s="31"/>
      <c r="B159" s="32"/>
      <c r="C159" s="31"/>
      <c r="D159" s="159" t="s">
        <v>126</v>
      </c>
      <c r="E159" s="31"/>
      <c r="F159" s="160" t="s">
        <v>151</v>
      </c>
      <c r="G159" s="31"/>
      <c r="H159" s="31"/>
      <c r="I159" s="156"/>
      <c r="J159" s="31"/>
      <c r="K159" s="31"/>
      <c r="L159" s="32"/>
      <c r="M159" s="157"/>
      <c r="N159" s="158"/>
      <c r="O159" s="57"/>
      <c r="P159" s="57"/>
      <c r="Q159" s="57"/>
      <c r="R159" s="57"/>
      <c r="S159" s="57"/>
      <c r="T159" s="58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126</v>
      </c>
      <c r="AU159" s="16" t="s">
        <v>80</v>
      </c>
    </row>
    <row r="160" spans="1:65" s="13" customFormat="1">
      <c r="B160" s="161"/>
      <c r="D160" s="154" t="s">
        <v>133</v>
      </c>
      <c r="E160" s="162" t="s">
        <v>1</v>
      </c>
      <c r="F160" s="163" t="s">
        <v>152</v>
      </c>
      <c r="H160" s="162" t="s">
        <v>1</v>
      </c>
      <c r="I160" s="164"/>
      <c r="L160" s="161"/>
      <c r="M160" s="165"/>
      <c r="N160" s="166"/>
      <c r="O160" s="166"/>
      <c r="P160" s="166"/>
      <c r="Q160" s="166"/>
      <c r="R160" s="166"/>
      <c r="S160" s="166"/>
      <c r="T160" s="167"/>
      <c r="AT160" s="162" t="s">
        <v>133</v>
      </c>
      <c r="AU160" s="162" t="s">
        <v>80</v>
      </c>
      <c r="AV160" s="13" t="s">
        <v>78</v>
      </c>
      <c r="AW160" s="13" t="s">
        <v>30</v>
      </c>
      <c r="AX160" s="13" t="s">
        <v>73</v>
      </c>
      <c r="AY160" s="162" t="s">
        <v>118</v>
      </c>
    </row>
    <row r="161" spans="1:65" s="14" customFormat="1">
      <c r="B161" s="168"/>
      <c r="D161" s="154" t="s">
        <v>133</v>
      </c>
      <c r="E161" s="169" t="s">
        <v>1</v>
      </c>
      <c r="F161" s="170" t="s">
        <v>275</v>
      </c>
      <c r="H161" s="171">
        <v>525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T161" s="169" t="s">
        <v>133</v>
      </c>
      <c r="AU161" s="169" t="s">
        <v>80</v>
      </c>
      <c r="AV161" s="14" t="s">
        <v>80</v>
      </c>
      <c r="AW161" s="14" t="s">
        <v>30</v>
      </c>
      <c r="AX161" s="14" t="s">
        <v>78</v>
      </c>
      <c r="AY161" s="169" t="s">
        <v>118</v>
      </c>
    </row>
    <row r="162" spans="1:65" s="12" customFormat="1" ht="22.9" customHeight="1">
      <c r="B162" s="126"/>
      <c r="D162" s="127" t="s">
        <v>72</v>
      </c>
      <c r="E162" s="137" t="s">
        <v>83</v>
      </c>
      <c r="F162" s="137" t="s">
        <v>153</v>
      </c>
      <c r="I162" s="129"/>
      <c r="J162" s="138">
        <f>BK162</f>
        <v>0</v>
      </c>
      <c r="L162" s="126"/>
      <c r="M162" s="131"/>
      <c r="N162" s="132"/>
      <c r="O162" s="132"/>
      <c r="P162" s="133">
        <f>SUM(P163:P171)</f>
        <v>0</v>
      </c>
      <c r="Q162" s="132"/>
      <c r="R162" s="133">
        <f>SUM(R163:R171)</f>
        <v>22.738800000000005</v>
      </c>
      <c r="S162" s="132"/>
      <c r="T162" s="134">
        <f>SUM(T163:T171)</f>
        <v>0</v>
      </c>
      <c r="AR162" s="127" t="s">
        <v>78</v>
      </c>
      <c r="AT162" s="135" t="s">
        <v>72</v>
      </c>
      <c r="AU162" s="135" t="s">
        <v>78</v>
      </c>
      <c r="AY162" s="127" t="s">
        <v>118</v>
      </c>
      <c r="BK162" s="136">
        <f>SUM(BK163:BK171)</f>
        <v>0</v>
      </c>
    </row>
    <row r="163" spans="1:65" s="2" customFormat="1" ht="24.2" customHeight="1">
      <c r="A163" s="31"/>
      <c r="B163" s="139"/>
      <c r="C163" s="140" t="s">
        <v>158</v>
      </c>
      <c r="D163" s="140" t="s">
        <v>120</v>
      </c>
      <c r="E163" s="141" t="s">
        <v>276</v>
      </c>
      <c r="F163" s="142" t="s">
        <v>277</v>
      </c>
      <c r="G163" s="143" t="s">
        <v>123</v>
      </c>
      <c r="H163" s="144">
        <v>105</v>
      </c>
      <c r="I163" s="145"/>
      <c r="J163" s="146">
        <f>ROUND(I163*H163,2)</f>
        <v>0</v>
      </c>
      <c r="K163" s="147"/>
      <c r="L163" s="32"/>
      <c r="M163" s="148" t="s">
        <v>1</v>
      </c>
      <c r="N163" s="149" t="s">
        <v>38</v>
      </c>
      <c r="O163" s="57"/>
      <c r="P163" s="150">
        <f>O163*H163</f>
        <v>0</v>
      </c>
      <c r="Q163" s="150">
        <v>8.4250000000000005E-2</v>
      </c>
      <c r="R163" s="150">
        <f>Q163*H163</f>
        <v>8.8462500000000013</v>
      </c>
      <c r="S163" s="150">
        <v>0</v>
      </c>
      <c r="T163" s="15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2" t="s">
        <v>82</v>
      </c>
      <c r="AT163" s="152" t="s">
        <v>120</v>
      </c>
      <c r="AU163" s="152" t="s">
        <v>80</v>
      </c>
      <c r="AY163" s="16" t="s">
        <v>118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16" t="s">
        <v>78</v>
      </c>
      <c r="BK163" s="153">
        <f>ROUND(I163*H163,2)</f>
        <v>0</v>
      </c>
      <c r="BL163" s="16" t="s">
        <v>82</v>
      </c>
      <c r="BM163" s="152" t="s">
        <v>278</v>
      </c>
    </row>
    <row r="164" spans="1:65" s="2" customFormat="1" ht="48.75">
      <c r="A164" s="31"/>
      <c r="B164" s="32"/>
      <c r="C164" s="31"/>
      <c r="D164" s="154" t="s">
        <v>124</v>
      </c>
      <c r="E164" s="31"/>
      <c r="F164" s="155" t="s">
        <v>279</v>
      </c>
      <c r="G164" s="31"/>
      <c r="H164" s="31"/>
      <c r="I164" s="156"/>
      <c r="J164" s="31"/>
      <c r="K164" s="31"/>
      <c r="L164" s="32"/>
      <c r="M164" s="157"/>
      <c r="N164" s="158"/>
      <c r="O164" s="57"/>
      <c r="P164" s="57"/>
      <c r="Q164" s="57"/>
      <c r="R164" s="57"/>
      <c r="S164" s="57"/>
      <c r="T164" s="58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6" t="s">
        <v>124</v>
      </c>
      <c r="AU164" s="16" t="s">
        <v>80</v>
      </c>
    </row>
    <row r="165" spans="1:65" s="2" customFormat="1">
      <c r="A165" s="31"/>
      <c r="B165" s="32"/>
      <c r="C165" s="31"/>
      <c r="D165" s="159" t="s">
        <v>126</v>
      </c>
      <c r="E165" s="31"/>
      <c r="F165" s="160" t="s">
        <v>280</v>
      </c>
      <c r="G165" s="31"/>
      <c r="H165" s="31"/>
      <c r="I165" s="156"/>
      <c r="J165" s="31"/>
      <c r="K165" s="31"/>
      <c r="L165" s="32"/>
      <c r="M165" s="157"/>
      <c r="N165" s="158"/>
      <c r="O165" s="57"/>
      <c r="P165" s="57"/>
      <c r="Q165" s="57"/>
      <c r="R165" s="57"/>
      <c r="S165" s="57"/>
      <c r="T165" s="58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126</v>
      </c>
      <c r="AU165" s="16" t="s">
        <v>80</v>
      </c>
    </row>
    <row r="166" spans="1:65" s="2" customFormat="1" ht="21.75" customHeight="1">
      <c r="A166" s="31"/>
      <c r="B166" s="139"/>
      <c r="C166" s="176" t="s">
        <v>162</v>
      </c>
      <c r="D166" s="176" t="s">
        <v>155</v>
      </c>
      <c r="E166" s="177" t="s">
        <v>156</v>
      </c>
      <c r="F166" s="178" t="s">
        <v>157</v>
      </c>
      <c r="G166" s="179" t="s">
        <v>123</v>
      </c>
      <c r="H166" s="180">
        <v>102.01</v>
      </c>
      <c r="I166" s="181"/>
      <c r="J166" s="182">
        <f>ROUND(I166*H166,2)</f>
        <v>0</v>
      </c>
      <c r="K166" s="183"/>
      <c r="L166" s="184"/>
      <c r="M166" s="185" t="s">
        <v>1</v>
      </c>
      <c r="N166" s="186" t="s">
        <v>38</v>
      </c>
      <c r="O166" s="57"/>
      <c r="P166" s="150">
        <f>O166*H166</f>
        <v>0</v>
      </c>
      <c r="Q166" s="150">
        <v>0.13100000000000001</v>
      </c>
      <c r="R166" s="150">
        <f>Q166*H166</f>
        <v>13.363310000000002</v>
      </c>
      <c r="S166" s="150">
        <v>0</v>
      </c>
      <c r="T166" s="15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2" t="s">
        <v>87</v>
      </c>
      <c r="AT166" s="152" t="s">
        <v>155</v>
      </c>
      <c r="AU166" s="152" t="s">
        <v>80</v>
      </c>
      <c r="AY166" s="16" t="s">
        <v>118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6" t="s">
        <v>78</v>
      </c>
      <c r="BK166" s="153">
        <f>ROUND(I166*H166,2)</f>
        <v>0</v>
      </c>
      <c r="BL166" s="16" t="s">
        <v>82</v>
      </c>
      <c r="BM166" s="152" t="s">
        <v>281</v>
      </c>
    </row>
    <row r="167" spans="1:65" s="2" customFormat="1">
      <c r="A167" s="31"/>
      <c r="B167" s="32"/>
      <c r="C167" s="31"/>
      <c r="D167" s="154" t="s">
        <v>124</v>
      </c>
      <c r="E167" s="31"/>
      <c r="F167" s="155" t="s">
        <v>157</v>
      </c>
      <c r="G167" s="31"/>
      <c r="H167" s="31"/>
      <c r="I167" s="156"/>
      <c r="J167" s="31"/>
      <c r="K167" s="31"/>
      <c r="L167" s="32"/>
      <c r="M167" s="157"/>
      <c r="N167" s="158"/>
      <c r="O167" s="57"/>
      <c r="P167" s="57"/>
      <c r="Q167" s="57"/>
      <c r="R167" s="57"/>
      <c r="S167" s="57"/>
      <c r="T167" s="58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124</v>
      </c>
      <c r="AU167" s="16" t="s">
        <v>80</v>
      </c>
    </row>
    <row r="168" spans="1:65" s="14" customFormat="1">
      <c r="B168" s="168"/>
      <c r="D168" s="154" t="s">
        <v>133</v>
      </c>
      <c r="E168" s="169" t="s">
        <v>1</v>
      </c>
      <c r="F168" s="170" t="s">
        <v>282</v>
      </c>
      <c r="H168" s="171">
        <v>102.01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69" t="s">
        <v>133</v>
      </c>
      <c r="AU168" s="169" t="s">
        <v>80</v>
      </c>
      <c r="AV168" s="14" t="s">
        <v>80</v>
      </c>
      <c r="AW168" s="14" t="s">
        <v>30</v>
      </c>
      <c r="AX168" s="14" t="s">
        <v>78</v>
      </c>
      <c r="AY168" s="169" t="s">
        <v>118</v>
      </c>
    </row>
    <row r="169" spans="1:65" s="2" customFormat="1" ht="24.2" customHeight="1">
      <c r="A169" s="31"/>
      <c r="B169" s="139"/>
      <c r="C169" s="176" t="s">
        <v>168</v>
      </c>
      <c r="D169" s="176" t="s">
        <v>155</v>
      </c>
      <c r="E169" s="177" t="s">
        <v>159</v>
      </c>
      <c r="F169" s="178" t="s">
        <v>160</v>
      </c>
      <c r="G169" s="179" t="s">
        <v>123</v>
      </c>
      <c r="H169" s="180">
        <v>4.04</v>
      </c>
      <c r="I169" s="181"/>
      <c r="J169" s="182">
        <f>ROUND(I169*H169,2)</f>
        <v>0</v>
      </c>
      <c r="K169" s="183"/>
      <c r="L169" s="184"/>
      <c r="M169" s="185" t="s">
        <v>1</v>
      </c>
      <c r="N169" s="186" t="s">
        <v>38</v>
      </c>
      <c r="O169" s="57"/>
      <c r="P169" s="150">
        <f>O169*H169</f>
        <v>0</v>
      </c>
      <c r="Q169" s="150">
        <v>0.13100000000000001</v>
      </c>
      <c r="R169" s="150">
        <f>Q169*H169</f>
        <v>0.52924000000000004</v>
      </c>
      <c r="S169" s="150">
        <v>0</v>
      </c>
      <c r="T169" s="15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2" t="s">
        <v>87</v>
      </c>
      <c r="AT169" s="152" t="s">
        <v>155</v>
      </c>
      <c r="AU169" s="152" t="s">
        <v>80</v>
      </c>
      <c r="AY169" s="16" t="s">
        <v>118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6" t="s">
        <v>78</v>
      </c>
      <c r="BK169" s="153">
        <f>ROUND(I169*H169,2)</f>
        <v>0</v>
      </c>
      <c r="BL169" s="16" t="s">
        <v>82</v>
      </c>
      <c r="BM169" s="152" t="s">
        <v>283</v>
      </c>
    </row>
    <row r="170" spans="1:65" s="2" customFormat="1" ht="19.5">
      <c r="A170" s="31"/>
      <c r="B170" s="32"/>
      <c r="C170" s="31"/>
      <c r="D170" s="154" t="s">
        <v>124</v>
      </c>
      <c r="E170" s="31"/>
      <c r="F170" s="155" t="s">
        <v>160</v>
      </c>
      <c r="G170" s="31"/>
      <c r="H170" s="31"/>
      <c r="I170" s="156"/>
      <c r="J170" s="31"/>
      <c r="K170" s="31"/>
      <c r="L170" s="32"/>
      <c r="M170" s="157"/>
      <c r="N170" s="158"/>
      <c r="O170" s="57"/>
      <c r="P170" s="57"/>
      <c r="Q170" s="57"/>
      <c r="R170" s="57"/>
      <c r="S170" s="57"/>
      <c r="T170" s="58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6" t="s">
        <v>124</v>
      </c>
      <c r="AU170" s="16" t="s">
        <v>80</v>
      </c>
    </row>
    <row r="171" spans="1:65" s="14" customFormat="1">
      <c r="B171" s="168"/>
      <c r="D171" s="154" t="s">
        <v>133</v>
      </c>
      <c r="E171" s="169" t="s">
        <v>1</v>
      </c>
      <c r="F171" s="170" t="s">
        <v>284</v>
      </c>
      <c r="H171" s="171">
        <v>4.04</v>
      </c>
      <c r="I171" s="172"/>
      <c r="L171" s="168"/>
      <c r="M171" s="173"/>
      <c r="N171" s="174"/>
      <c r="O171" s="174"/>
      <c r="P171" s="174"/>
      <c r="Q171" s="174"/>
      <c r="R171" s="174"/>
      <c r="S171" s="174"/>
      <c r="T171" s="175"/>
      <c r="AT171" s="169" t="s">
        <v>133</v>
      </c>
      <c r="AU171" s="169" t="s">
        <v>80</v>
      </c>
      <c r="AV171" s="14" t="s">
        <v>80</v>
      </c>
      <c r="AW171" s="14" t="s">
        <v>30</v>
      </c>
      <c r="AX171" s="14" t="s">
        <v>78</v>
      </c>
      <c r="AY171" s="169" t="s">
        <v>118</v>
      </c>
    </row>
    <row r="172" spans="1:65" s="12" customFormat="1" ht="22.9" customHeight="1">
      <c r="B172" s="126"/>
      <c r="D172" s="127" t="s">
        <v>72</v>
      </c>
      <c r="E172" s="137" t="s">
        <v>88</v>
      </c>
      <c r="F172" s="137" t="s">
        <v>161</v>
      </c>
      <c r="I172" s="129"/>
      <c r="J172" s="138">
        <f>BK172</f>
        <v>0</v>
      </c>
      <c r="L172" s="126"/>
      <c r="M172" s="131"/>
      <c r="N172" s="132"/>
      <c r="O172" s="132"/>
      <c r="P172" s="133">
        <f>SUM(P173:P197)</f>
        <v>0</v>
      </c>
      <c r="Q172" s="132"/>
      <c r="R172" s="133">
        <f>SUM(R173:R197)</f>
        <v>18.650380000000002</v>
      </c>
      <c r="S172" s="132"/>
      <c r="T172" s="134">
        <f>SUM(T173:T197)</f>
        <v>0</v>
      </c>
      <c r="AR172" s="127" t="s">
        <v>78</v>
      </c>
      <c r="AT172" s="135" t="s">
        <v>72</v>
      </c>
      <c r="AU172" s="135" t="s">
        <v>78</v>
      </c>
      <c r="AY172" s="127" t="s">
        <v>118</v>
      </c>
      <c r="BK172" s="136">
        <f>SUM(BK173:BK197)</f>
        <v>0</v>
      </c>
    </row>
    <row r="173" spans="1:65" s="2" customFormat="1" ht="24.2" customHeight="1">
      <c r="A173" s="31"/>
      <c r="B173" s="139"/>
      <c r="C173" s="140" t="s">
        <v>171</v>
      </c>
      <c r="D173" s="140" t="s">
        <v>120</v>
      </c>
      <c r="E173" s="141" t="s">
        <v>163</v>
      </c>
      <c r="F173" s="142" t="s">
        <v>164</v>
      </c>
      <c r="G173" s="143" t="s">
        <v>165</v>
      </c>
      <c r="H173" s="144">
        <v>50</v>
      </c>
      <c r="I173" s="145"/>
      <c r="J173" s="146">
        <f>ROUND(I173*H173,2)</f>
        <v>0</v>
      </c>
      <c r="K173" s="147"/>
      <c r="L173" s="32"/>
      <c r="M173" s="148" t="s">
        <v>1</v>
      </c>
      <c r="N173" s="149" t="s">
        <v>38</v>
      </c>
      <c r="O173" s="57"/>
      <c r="P173" s="150">
        <f>O173*H173</f>
        <v>0</v>
      </c>
      <c r="Q173" s="150">
        <v>8.9779999999999999E-2</v>
      </c>
      <c r="R173" s="150">
        <f>Q173*H173</f>
        <v>4.4889999999999999</v>
      </c>
      <c r="S173" s="150">
        <v>0</v>
      </c>
      <c r="T173" s="15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2" t="s">
        <v>82</v>
      </c>
      <c r="AT173" s="152" t="s">
        <v>120</v>
      </c>
      <c r="AU173" s="152" t="s">
        <v>80</v>
      </c>
      <c r="AY173" s="16" t="s">
        <v>118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6" t="s">
        <v>78</v>
      </c>
      <c r="BK173" s="153">
        <f>ROUND(I173*H173,2)</f>
        <v>0</v>
      </c>
      <c r="BL173" s="16" t="s">
        <v>82</v>
      </c>
      <c r="BM173" s="152" t="s">
        <v>285</v>
      </c>
    </row>
    <row r="174" spans="1:65" s="2" customFormat="1" ht="39">
      <c r="A174" s="31"/>
      <c r="B174" s="32"/>
      <c r="C174" s="31"/>
      <c r="D174" s="154" t="s">
        <v>124</v>
      </c>
      <c r="E174" s="31"/>
      <c r="F174" s="155" t="s">
        <v>166</v>
      </c>
      <c r="G174" s="31"/>
      <c r="H174" s="31"/>
      <c r="I174" s="156"/>
      <c r="J174" s="31"/>
      <c r="K174" s="31"/>
      <c r="L174" s="32"/>
      <c r="M174" s="157"/>
      <c r="N174" s="158"/>
      <c r="O174" s="57"/>
      <c r="P174" s="57"/>
      <c r="Q174" s="57"/>
      <c r="R174" s="57"/>
      <c r="S174" s="57"/>
      <c r="T174" s="58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6" t="s">
        <v>124</v>
      </c>
      <c r="AU174" s="16" t="s">
        <v>80</v>
      </c>
    </row>
    <row r="175" spans="1:65" s="2" customFormat="1">
      <c r="A175" s="31"/>
      <c r="B175" s="32"/>
      <c r="C175" s="31"/>
      <c r="D175" s="159" t="s">
        <v>126</v>
      </c>
      <c r="E175" s="31"/>
      <c r="F175" s="160" t="s">
        <v>167</v>
      </c>
      <c r="G175" s="31"/>
      <c r="H175" s="31"/>
      <c r="I175" s="156"/>
      <c r="J175" s="31"/>
      <c r="K175" s="31"/>
      <c r="L175" s="32"/>
      <c r="M175" s="157"/>
      <c r="N175" s="158"/>
      <c r="O175" s="57"/>
      <c r="P175" s="57"/>
      <c r="Q175" s="57"/>
      <c r="R175" s="57"/>
      <c r="S175" s="57"/>
      <c r="T175" s="58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126</v>
      </c>
      <c r="AU175" s="16" t="s">
        <v>80</v>
      </c>
    </row>
    <row r="176" spans="1:65" s="2" customFormat="1" ht="16.5" customHeight="1">
      <c r="A176" s="31"/>
      <c r="B176" s="139"/>
      <c r="C176" s="176" t="s">
        <v>8</v>
      </c>
      <c r="D176" s="176" t="s">
        <v>155</v>
      </c>
      <c r="E176" s="177" t="s">
        <v>169</v>
      </c>
      <c r="F176" s="178" t="s">
        <v>170</v>
      </c>
      <c r="G176" s="179" t="s">
        <v>123</v>
      </c>
      <c r="H176" s="180">
        <v>5</v>
      </c>
      <c r="I176" s="181"/>
      <c r="J176" s="182">
        <f>ROUND(I176*H176,2)</f>
        <v>0</v>
      </c>
      <c r="K176" s="183"/>
      <c r="L176" s="184"/>
      <c r="M176" s="185" t="s">
        <v>1</v>
      </c>
      <c r="N176" s="186" t="s">
        <v>38</v>
      </c>
      <c r="O176" s="57"/>
      <c r="P176" s="150">
        <f>O176*H176</f>
        <v>0</v>
      </c>
      <c r="Q176" s="150">
        <v>0.222</v>
      </c>
      <c r="R176" s="150">
        <f>Q176*H176</f>
        <v>1.1100000000000001</v>
      </c>
      <c r="S176" s="150">
        <v>0</v>
      </c>
      <c r="T176" s="15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2" t="s">
        <v>87</v>
      </c>
      <c r="AT176" s="152" t="s">
        <v>155</v>
      </c>
      <c r="AU176" s="152" t="s">
        <v>80</v>
      </c>
      <c r="AY176" s="16" t="s">
        <v>118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16" t="s">
        <v>78</v>
      </c>
      <c r="BK176" s="153">
        <f>ROUND(I176*H176,2)</f>
        <v>0</v>
      </c>
      <c r="BL176" s="16" t="s">
        <v>82</v>
      </c>
      <c r="BM176" s="152" t="s">
        <v>286</v>
      </c>
    </row>
    <row r="177" spans="1:65" s="2" customFormat="1">
      <c r="A177" s="31"/>
      <c r="B177" s="32"/>
      <c r="C177" s="31"/>
      <c r="D177" s="154" t="s">
        <v>124</v>
      </c>
      <c r="E177" s="31"/>
      <c r="F177" s="155" t="s">
        <v>170</v>
      </c>
      <c r="G177" s="31"/>
      <c r="H177" s="31"/>
      <c r="I177" s="156"/>
      <c r="J177" s="31"/>
      <c r="K177" s="31"/>
      <c r="L177" s="32"/>
      <c r="M177" s="157"/>
      <c r="N177" s="158"/>
      <c r="O177" s="57"/>
      <c r="P177" s="57"/>
      <c r="Q177" s="57"/>
      <c r="R177" s="57"/>
      <c r="S177" s="57"/>
      <c r="T177" s="58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124</v>
      </c>
      <c r="AU177" s="16" t="s">
        <v>80</v>
      </c>
    </row>
    <row r="178" spans="1:65" s="2" customFormat="1" ht="33" customHeight="1">
      <c r="A178" s="31"/>
      <c r="B178" s="139"/>
      <c r="C178" s="140" t="s">
        <v>178</v>
      </c>
      <c r="D178" s="140" t="s">
        <v>120</v>
      </c>
      <c r="E178" s="141" t="s">
        <v>172</v>
      </c>
      <c r="F178" s="142" t="s">
        <v>173</v>
      </c>
      <c r="G178" s="143" t="s">
        <v>165</v>
      </c>
      <c r="H178" s="144">
        <v>50</v>
      </c>
      <c r="I178" s="145"/>
      <c r="J178" s="146">
        <f>ROUND(I178*H178,2)</f>
        <v>0</v>
      </c>
      <c r="K178" s="147"/>
      <c r="L178" s="32"/>
      <c r="M178" s="148" t="s">
        <v>1</v>
      </c>
      <c r="N178" s="149" t="s">
        <v>38</v>
      </c>
      <c r="O178" s="57"/>
      <c r="P178" s="150">
        <f>O178*H178</f>
        <v>0</v>
      </c>
      <c r="Q178" s="150">
        <v>0.15540000000000001</v>
      </c>
      <c r="R178" s="150">
        <f>Q178*H178</f>
        <v>7.7700000000000005</v>
      </c>
      <c r="S178" s="150">
        <v>0</v>
      </c>
      <c r="T178" s="15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2" t="s">
        <v>82</v>
      </c>
      <c r="AT178" s="152" t="s">
        <v>120</v>
      </c>
      <c r="AU178" s="152" t="s">
        <v>80</v>
      </c>
      <c r="AY178" s="16" t="s">
        <v>118</v>
      </c>
      <c r="BE178" s="153">
        <f>IF(N178="základní",J178,0)</f>
        <v>0</v>
      </c>
      <c r="BF178" s="153">
        <f>IF(N178="snížená",J178,0)</f>
        <v>0</v>
      </c>
      <c r="BG178" s="153">
        <f>IF(N178="zákl. přenesená",J178,0)</f>
        <v>0</v>
      </c>
      <c r="BH178" s="153">
        <f>IF(N178="sníž. přenesená",J178,0)</f>
        <v>0</v>
      </c>
      <c r="BI178" s="153">
        <f>IF(N178="nulová",J178,0)</f>
        <v>0</v>
      </c>
      <c r="BJ178" s="16" t="s">
        <v>78</v>
      </c>
      <c r="BK178" s="153">
        <f>ROUND(I178*H178,2)</f>
        <v>0</v>
      </c>
      <c r="BL178" s="16" t="s">
        <v>82</v>
      </c>
      <c r="BM178" s="152" t="s">
        <v>287</v>
      </c>
    </row>
    <row r="179" spans="1:65" s="2" customFormat="1" ht="29.25">
      <c r="A179" s="31"/>
      <c r="B179" s="32"/>
      <c r="C179" s="31"/>
      <c r="D179" s="154" t="s">
        <v>124</v>
      </c>
      <c r="E179" s="31"/>
      <c r="F179" s="155" t="s">
        <v>174</v>
      </c>
      <c r="G179" s="31"/>
      <c r="H179" s="31"/>
      <c r="I179" s="156"/>
      <c r="J179" s="31"/>
      <c r="K179" s="31"/>
      <c r="L179" s="32"/>
      <c r="M179" s="157"/>
      <c r="N179" s="158"/>
      <c r="O179" s="57"/>
      <c r="P179" s="57"/>
      <c r="Q179" s="57"/>
      <c r="R179" s="57"/>
      <c r="S179" s="57"/>
      <c r="T179" s="58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124</v>
      </c>
      <c r="AU179" s="16" t="s">
        <v>80</v>
      </c>
    </row>
    <row r="180" spans="1:65" s="2" customFormat="1">
      <c r="A180" s="31"/>
      <c r="B180" s="32"/>
      <c r="C180" s="31"/>
      <c r="D180" s="159" t="s">
        <v>126</v>
      </c>
      <c r="E180" s="31"/>
      <c r="F180" s="160" t="s">
        <v>175</v>
      </c>
      <c r="G180" s="31"/>
      <c r="H180" s="31"/>
      <c r="I180" s="156"/>
      <c r="J180" s="31"/>
      <c r="K180" s="31"/>
      <c r="L180" s="32"/>
      <c r="M180" s="157"/>
      <c r="N180" s="158"/>
      <c r="O180" s="57"/>
      <c r="P180" s="57"/>
      <c r="Q180" s="57"/>
      <c r="R180" s="57"/>
      <c r="S180" s="57"/>
      <c r="T180" s="58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6" t="s">
        <v>126</v>
      </c>
      <c r="AU180" s="16" t="s">
        <v>80</v>
      </c>
    </row>
    <row r="181" spans="1:65" s="2" customFormat="1" ht="16.5" customHeight="1">
      <c r="A181" s="31"/>
      <c r="B181" s="139"/>
      <c r="C181" s="176" t="s">
        <v>183</v>
      </c>
      <c r="D181" s="176" t="s">
        <v>155</v>
      </c>
      <c r="E181" s="177" t="s">
        <v>176</v>
      </c>
      <c r="F181" s="178" t="s">
        <v>177</v>
      </c>
      <c r="G181" s="179" t="s">
        <v>165</v>
      </c>
      <c r="H181" s="180">
        <v>5.0999999999999996</v>
      </c>
      <c r="I181" s="181"/>
      <c r="J181" s="182">
        <f>ROUND(I181*H181,2)</f>
        <v>0</v>
      </c>
      <c r="K181" s="183"/>
      <c r="L181" s="184"/>
      <c r="M181" s="185" t="s">
        <v>1</v>
      </c>
      <c r="N181" s="186" t="s">
        <v>38</v>
      </c>
      <c r="O181" s="57"/>
      <c r="P181" s="150">
        <f>O181*H181</f>
        <v>0</v>
      </c>
      <c r="Q181" s="150">
        <v>0.04</v>
      </c>
      <c r="R181" s="150">
        <f>Q181*H181</f>
        <v>0.20399999999999999</v>
      </c>
      <c r="S181" s="150">
        <v>0</v>
      </c>
      <c r="T181" s="15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2" t="s">
        <v>87</v>
      </c>
      <c r="AT181" s="152" t="s">
        <v>155</v>
      </c>
      <c r="AU181" s="152" t="s">
        <v>80</v>
      </c>
      <c r="AY181" s="16" t="s">
        <v>118</v>
      </c>
      <c r="BE181" s="153">
        <f>IF(N181="základní",J181,0)</f>
        <v>0</v>
      </c>
      <c r="BF181" s="153">
        <f>IF(N181="snížená",J181,0)</f>
        <v>0</v>
      </c>
      <c r="BG181" s="153">
        <f>IF(N181="zákl. přenesená",J181,0)</f>
        <v>0</v>
      </c>
      <c r="BH181" s="153">
        <f>IF(N181="sníž. přenesená",J181,0)</f>
        <v>0</v>
      </c>
      <c r="BI181" s="153">
        <f>IF(N181="nulová",J181,0)</f>
        <v>0</v>
      </c>
      <c r="BJ181" s="16" t="s">
        <v>78</v>
      </c>
      <c r="BK181" s="153">
        <f>ROUND(I181*H181,2)</f>
        <v>0</v>
      </c>
      <c r="BL181" s="16" t="s">
        <v>82</v>
      </c>
      <c r="BM181" s="152" t="s">
        <v>288</v>
      </c>
    </row>
    <row r="182" spans="1:65" s="2" customFormat="1">
      <c r="A182" s="31"/>
      <c r="B182" s="32"/>
      <c r="C182" s="31"/>
      <c r="D182" s="154" t="s">
        <v>124</v>
      </c>
      <c r="E182" s="31"/>
      <c r="F182" s="155" t="s">
        <v>177</v>
      </c>
      <c r="G182" s="31"/>
      <c r="H182" s="31"/>
      <c r="I182" s="156"/>
      <c r="J182" s="31"/>
      <c r="K182" s="31"/>
      <c r="L182" s="32"/>
      <c r="M182" s="157"/>
      <c r="N182" s="158"/>
      <c r="O182" s="57"/>
      <c r="P182" s="57"/>
      <c r="Q182" s="57"/>
      <c r="R182" s="57"/>
      <c r="S182" s="57"/>
      <c r="T182" s="58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6" t="s">
        <v>124</v>
      </c>
      <c r="AU182" s="16" t="s">
        <v>80</v>
      </c>
    </row>
    <row r="183" spans="1:65" s="14" customFormat="1">
      <c r="B183" s="168"/>
      <c r="D183" s="154" t="s">
        <v>133</v>
      </c>
      <c r="E183" s="169" t="s">
        <v>1</v>
      </c>
      <c r="F183" s="170" t="s">
        <v>289</v>
      </c>
      <c r="H183" s="171">
        <v>5.0999999999999996</v>
      </c>
      <c r="I183" s="172"/>
      <c r="L183" s="168"/>
      <c r="M183" s="173"/>
      <c r="N183" s="174"/>
      <c r="O183" s="174"/>
      <c r="P183" s="174"/>
      <c r="Q183" s="174"/>
      <c r="R183" s="174"/>
      <c r="S183" s="174"/>
      <c r="T183" s="175"/>
      <c r="AT183" s="169" t="s">
        <v>133</v>
      </c>
      <c r="AU183" s="169" t="s">
        <v>80</v>
      </c>
      <c r="AV183" s="14" t="s">
        <v>80</v>
      </c>
      <c r="AW183" s="14" t="s">
        <v>30</v>
      </c>
      <c r="AX183" s="14" t="s">
        <v>78</v>
      </c>
      <c r="AY183" s="169" t="s">
        <v>118</v>
      </c>
    </row>
    <row r="184" spans="1:65" s="2" customFormat="1" ht="33" customHeight="1">
      <c r="A184" s="31"/>
      <c r="B184" s="139"/>
      <c r="C184" s="140" t="s">
        <v>186</v>
      </c>
      <c r="D184" s="140" t="s">
        <v>120</v>
      </c>
      <c r="E184" s="141" t="s">
        <v>179</v>
      </c>
      <c r="F184" s="142" t="s">
        <v>180</v>
      </c>
      <c r="G184" s="143" t="s">
        <v>165</v>
      </c>
      <c r="H184" s="144">
        <v>22</v>
      </c>
      <c r="I184" s="145"/>
      <c r="J184" s="146">
        <f>ROUND(I184*H184,2)</f>
        <v>0</v>
      </c>
      <c r="K184" s="147"/>
      <c r="L184" s="32"/>
      <c r="M184" s="148" t="s">
        <v>1</v>
      </c>
      <c r="N184" s="149" t="s">
        <v>38</v>
      </c>
      <c r="O184" s="57"/>
      <c r="P184" s="150">
        <f>O184*H184</f>
        <v>0</v>
      </c>
      <c r="Q184" s="150">
        <v>0.1295</v>
      </c>
      <c r="R184" s="150">
        <f>Q184*H184</f>
        <v>2.8490000000000002</v>
      </c>
      <c r="S184" s="150">
        <v>0</v>
      </c>
      <c r="T184" s="15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2" t="s">
        <v>82</v>
      </c>
      <c r="AT184" s="152" t="s">
        <v>120</v>
      </c>
      <c r="AU184" s="152" t="s">
        <v>80</v>
      </c>
      <c r="AY184" s="16" t="s">
        <v>118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16" t="s">
        <v>78</v>
      </c>
      <c r="BK184" s="153">
        <f>ROUND(I184*H184,2)</f>
        <v>0</v>
      </c>
      <c r="BL184" s="16" t="s">
        <v>82</v>
      </c>
      <c r="BM184" s="152" t="s">
        <v>290</v>
      </c>
    </row>
    <row r="185" spans="1:65" s="2" customFormat="1" ht="29.25">
      <c r="A185" s="31"/>
      <c r="B185" s="32"/>
      <c r="C185" s="31"/>
      <c r="D185" s="154" t="s">
        <v>124</v>
      </c>
      <c r="E185" s="31"/>
      <c r="F185" s="155" t="s">
        <v>181</v>
      </c>
      <c r="G185" s="31"/>
      <c r="H185" s="31"/>
      <c r="I185" s="156"/>
      <c r="J185" s="31"/>
      <c r="K185" s="31"/>
      <c r="L185" s="32"/>
      <c r="M185" s="157"/>
      <c r="N185" s="158"/>
      <c r="O185" s="57"/>
      <c r="P185" s="57"/>
      <c r="Q185" s="57"/>
      <c r="R185" s="57"/>
      <c r="S185" s="57"/>
      <c r="T185" s="58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6" t="s">
        <v>124</v>
      </c>
      <c r="AU185" s="16" t="s">
        <v>80</v>
      </c>
    </row>
    <row r="186" spans="1:65" s="2" customFormat="1">
      <c r="A186" s="31"/>
      <c r="B186" s="32"/>
      <c r="C186" s="31"/>
      <c r="D186" s="159" t="s">
        <v>126</v>
      </c>
      <c r="E186" s="31"/>
      <c r="F186" s="160" t="s">
        <v>182</v>
      </c>
      <c r="G186" s="31"/>
      <c r="H186" s="31"/>
      <c r="I186" s="156"/>
      <c r="J186" s="31"/>
      <c r="K186" s="31"/>
      <c r="L186" s="32"/>
      <c r="M186" s="157"/>
      <c r="N186" s="158"/>
      <c r="O186" s="57"/>
      <c r="P186" s="57"/>
      <c r="Q186" s="57"/>
      <c r="R186" s="57"/>
      <c r="S186" s="57"/>
      <c r="T186" s="58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6" t="s">
        <v>126</v>
      </c>
      <c r="AU186" s="16" t="s">
        <v>80</v>
      </c>
    </row>
    <row r="187" spans="1:65" s="2" customFormat="1" ht="21.75" customHeight="1">
      <c r="A187" s="31"/>
      <c r="B187" s="139"/>
      <c r="C187" s="176" t="s">
        <v>191</v>
      </c>
      <c r="D187" s="176" t="s">
        <v>155</v>
      </c>
      <c r="E187" s="177" t="s">
        <v>184</v>
      </c>
      <c r="F187" s="178" t="s">
        <v>185</v>
      </c>
      <c r="G187" s="179" t="s">
        <v>165</v>
      </c>
      <c r="H187" s="180">
        <v>22.44</v>
      </c>
      <c r="I187" s="181"/>
      <c r="J187" s="182">
        <f>ROUND(I187*H187,2)</f>
        <v>0</v>
      </c>
      <c r="K187" s="183"/>
      <c r="L187" s="184"/>
      <c r="M187" s="185" t="s">
        <v>1</v>
      </c>
      <c r="N187" s="186" t="s">
        <v>38</v>
      </c>
      <c r="O187" s="57"/>
      <c r="P187" s="150">
        <f>O187*H187</f>
        <v>0</v>
      </c>
      <c r="Q187" s="150">
        <v>4.8000000000000001E-2</v>
      </c>
      <c r="R187" s="150">
        <f>Q187*H187</f>
        <v>1.0771200000000001</v>
      </c>
      <c r="S187" s="150">
        <v>0</v>
      </c>
      <c r="T187" s="15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2" t="s">
        <v>87</v>
      </c>
      <c r="AT187" s="152" t="s">
        <v>155</v>
      </c>
      <c r="AU187" s="152" t="s">
        <v>80</v>
      </c>
      <c r="AY187" s="16" t="s">
        <v>118</v>
      </c>
      <c r="BE187" s="153">
        <f>IF(N187="základní",J187,0)</f>
        <v>0</v>
      </c>
      <c r="BF187" s="153">
        <f>IF(N187="snížená",J187,0)</f>
        <v>0</v>
      </c>
      <c r="BG187" s="153">
        <f>IF(N187="zákl. přenesená",J187,0)</f>
        <v>0</v>
      </c>
      <c r="BH187" s="153">
        <f>IF(N187="sníž. přenesená",J187,0)</f>
        <v>0</v>
      </c>
      <c r="BI187" s="153">
        <f>IF(N187="nulová",J187,0)</f>
        <v>0</v>
      </c>
      <c r="BJ187" s="16" t="s">
        <v>78</v>
      </c>
      <c r="BK187" s="153">
        <f>ROUND(I187*H187,2)</f>
        <v>0</v>
      </c>
      <c r="BL187" s="16" t="s">
        <v>82</v>
      </c>
      <c r="BM187" s="152" t="s">
        <v>291</v>
      </c>
    </row>
    <row r="188" spans="1:65" s="2" customFormat="1">
      <c r="A188" s="31"/>
      <c r="B188" s="32"/>
      <c r="C188" s="31"/>
      <c r="D188" s="154" t="s">
        <v>124</v>
      </c>
      <c r="E188" s="31"/>
      <c r="F188" s="155" t="s">
        <v>185</v>
      </c>
      <c r="G188" s="31"/>
      <c r="H188" s="31"/>
      <c r="I188" s="156"/>
      <c r="J188" s="31"/>
      <c r="K188" s="31"/>
      <c r="L188" s="32"/>
      <c r="M188" s="157"/>
      <c r="N188" s="158"/>
      <c r="O188" s="57"/>
      <c r="P188" s="57"/>
      <c r="Q188" s="57"/>
      <c r="R188" s="57"/>
      <c r="S188" s="57"/>
      <c r="T188" s="58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6" t="s">
        <v>124</v>
      </c>
      <c r="AU188" s="16" t="s">
        <v>80</v>
      </c>
    </row>
    <row r="189" spans="1:65" s="14" customFormat="1">
      <c r="B189" s="168"/>
      <c r="D189" s="154" t="s">
        <v>133</v>
      </c>
      <c r="E189" s="169" t="s">
        <v>1</v>
      </c>
      <c r="F189" s="170" t="s">
        <v>292</v>
      </c>
      <c r="H189" s="171">
        <v>22.44</v>
      </c>
      <c r="I189" s="172"/>
      <c r="L189" s="168"/>
      <c r="M189" s="173"/>
      <c r="N189" s="174"/>
      <c r="O189" s="174"/>
      <c r="P189" s="174"/>
      <c r="Q189" s="174"/>
      <c r="R189" s="174"/>
      <c r="S189" s="174"/>
      <c r="T189" s="175"/>
      <c r="AT189" s="169" t="s">
        <v>133</v>
      </c>
      <c r="AU189" s="169" t="s">
        <v>80</v>
      </c>
      <c r="AV189" s="14" t="s">
        <v>80</v>
      </c>
      <c r="AW189" s="14" t="s">
        <v>30</v>
      </c>
      <c r="AX189" s="14" t="s">
        <v>78</v>
      </c>
      <c r="AY189" s="169" t="s">
        <v>118</v>
      </c>
    </row>
    <row r="190" spans="1:65" s="2" customFormat="1" ht="16.5" customHeight="1">
      <c r="A190" s="31"/>
      <c r="B190" s="139"/>
      <c r="C190" s="140" t="s">
        <v>196</v>
      </c>
      <c r="D190" s="140" t="s">
        <v>120</v>
      </c>
      <c r="E190" s="141" t="s">
        <v>187</v>
      </c>
      <c r="F190" s="142" t="s">
        <v>188</v>
      </c>
      <c r="G190" s="143" t="s">
        <v>165</v>
      </c>
      <c r="H190" s="144">
        <v>2</v>
      </c>
      <c r="I190" s="145"/>
      <c r="J190" s="146">
        <f>ROUND(I190*H190,2)</f>
        <v>0</v>
      </c>
      <c r="K190" s="147"/>
      <c r="L190" s="32"/>
      <c r="M190" s="148" t="s">
        <v>1</v>
      </c>
      <c r="N190" s="149" t="s">
        <v>38</v>
      </c>
      <c r="O190" s="57"/>
      <c r="P190" s="150">
        <f>O190*H190</f>
        <v>0</v>
      </c>
      <c r="Q190" s="150">
        <v>0</v>
      </c>
      <c r="R190" s="150">
        <f>Q190*H190</f>
        <v>0</v>
      </c>
      <c r="S190" s="150">
        <v>0</v>
      </c>
      <c r="T190" s="15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2" t="s">
        <v>82</v>
      </c>
      <c r="AT190" s="152" t="s">
        <v>120</v>
      </c>
      <c r="AU190" s="152" t="s">
        <v>80</v>
      </c>
      <c r="AY190" s="16" t="s">
        <v>118</v>
      </c>
      <c r="BE190" s="153">
        <f>IF(N190="základní",J190,0)</f>
        <v>0</v>
      </c>
      <c r="BF190" s="153">
        <f>IF(N190="snížená",J190,0)</f>
        <v>0</v>
      </c>
      <c r="BG190" s="153">
        <f>IF(N190="zákl. přenesená",J190,0)</f>
        <v>0</v>
      </c>
      <c r="BH190" s="153">
        <f>IF(N190="sníž. přenesená",J190,0)</f>
        <v>0</v>
      </c>
      <c r="BI190" s="153">
        <f>IF(N190="nulová",J190,0)</f>
        <v>0</v>
      </c>
      <c r="BJ190" s="16" t="s">
        <v>78</v>
      </c>
      <c r="BK190" s="153">
        <f>ROUND(I190*H190,2)</f>
        <v>0</v>
      </c>
      <c r="BL190" s="16" t="s">
        <v>82</v>
      </c>
      <c r="BM190" s="152" t="s">
        <v>293</v>
      </c>
    </row>
    <row r="191" spans="1:65" s="2" customFormat="1" ht="29.25">
      <c r="A191" s="31"/>
      <c r="B191" s="32"/>
      <c r="C191" s="31"/>
      <c r="D191" s="154" t="s">
        <v>124</v>
      </c>
      <c r="E191" s="31"/>
      <c r="F191" s="155" t="s">
        <v>189</v>
      </c>
      <c r="G191" s="31"/>
      <c r="H191" s="31"/>
      <c r="I191" s="156"/>
      <c r="J191" s="31"/>
      <c r="K191" s="31"/>
      <c r="L191" s="32"/>
      <c r="M191" s="157"/>
      <c r="N191" s="158"/>
      <c r="O191" s="57"/>
      <c r="P191" s="57"/>
      <c r="Q191" s="57"/>
      <c r="R191" s="57"/>
      <c r="S191" s="57"/>
      <c r="T191" s="58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6" t="s">
        <v>124</v>
      </c>
      <c r="AU191" s="16" t="s">
        <v>80</v>
      </c>
    </row>
    <row r="192" spans="1:65" s="2" customFormat="1">
      <c r="A192" s="31"/>
      <c r="B192" s="32"/>
      <c r="C192" s="31"/>
      <c r="D192" s="159" t="s">
        <v>126</v>
      </c>
      <c r="E192" s="31"/>
      <c r="F192" s="160" t="s">
        <v>190</v>
      </c>
      <c r="G192" s="31"/>
      <c r="H192" s="31"/>
      <c r="I192" s="156"/>
      <c r="J192" s="31"/>
      <c r="K192" s="31"/>
      <c r="L192" s="32"/>
      <c r="M192" s="157"/>
      <c r="N192" s="158"/>
      <c r="O192" s="57"/>
      <c r="P192" s="57"/>
      <c r="Q192" s="57"/>
      <c r="R192" s="57"/>
      <c r="S192" s="57"/>
      <c r="T192" s="58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6" t="s">
        <v>126</v>
      </c>
      <c r="AU192" s="16" t="s">
        <v>80</v>
      </c>
    </row>
    <row r="193" spans="1:65" s="2" customFormat="1" ht="24.2" customHeight="1">
      <c r="A193" s="31"/>
      <c r="B193" s="139"/>
      <c r="C193" s="140" t="s">
        <v>7</v>
      </c>
      <c r="D193" s="140" t="s">
        <v>120</v>
      </c>
      <c r="E193" s="141" t="s">
        <v>192</v>
      </c>
      <c r="F193" s="142" t="s">
        <v>193</v>
      </c>
      <c r="G193" s="143" t="s">
        <v>165</v>
      </c>
      <c r="H193" s="144">
        <v>2</v>
      </c>
      <c r="I193" s="145"/>
      <c r="J193" s="146">
        <f>ROUND(I193*H193,2)</f>
        <v>0</v>
      </c>
      <c r="K193" s="147"/>
      <c r="L193" s="32"/>
      <c r="M193" s="148" t="s">
        <v>1</v>
      </c>
      <c r="N193" s="149" t="s">
        <v>38</v>
      </c>
      <c r="O193" s="57"/>
      <c r="P193" s="150">
        <f>O193*H193</f>
        <v>0</v>
      </c>
      <c r="Q193" s="150">
        <v>0.34612999999999999</v>
      </c>
      <c r="R193" s="150">
        <f>Q193*H193</f>
        <v>0.69225999999999999</v>
      </c>
      <c r="S193" s="150">
        <v>0</v>
      </c>
      <c r="T193" s="15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2" t="s">
        <v>82</v>
      </c>
      <c r="AT193" s="152" t="s">
        <v>120</v>
      </c>
      <c r="AU193" s="152" t="s">
        <v>80</v>
      </c>
      <c r="AY193" s="16" t="s">
        <v>118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16" t="s">
        <v>78</v>
      </c>
      <c r="BK193" s="153">
        <f>ROUND(I193*H193,2)</f>
        <v>0</v>
      </c>
      <c r="BL193" s="16" t="s">
        <v>82</v>
      </c>
      <c r="BM193" s="152" t="s">
        <v>294</v>
      </c>
    </row>
    <row r="194" spans="1:65" s="2" customFormat="1" ht="19.5">
      <c r="A194" s="31"/>
      <c r="B194" s="32"/>
      <c r="C194" s="31"/>
      <c r="D194" s="154" t="s">
        <v>124</v>
      </c>
      <c r="E194" s="31"/>
      <c r="F194" s="155" t="s">
        <v>194</v>
      </c>
      <c r="G194" s="31"/>
      <c r="H194" s="31"/>
      <c r="I194" s="156"/>
      <c r="J194" s="31"/>
      <c r="K194" s="31"/>
      <c r="L194" s="32"/>
      <c r="M194" s="157"/>
      <c r="N194" s="158"/>
      <c r="O194" s="57"/>
      <c r="P194" s="57"/>
      <c r="Q194" s="57"/>
      <c r="R194" s="57"/>
      <c r="S194" s="57"/>
      <c r="T194" s="58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6" t="s">
        <v>124</v>
      </c>
      <c r="AU194" s="16" t="s">
        <v>80</v>
      </c>
    </row>
    <row r="195" spans="1:65" s="2" customFormat="1">
      <c r="A195" s="31"/>
      <c r="B195" s="32"/>
      <c r="C195" s="31"/>
      <c r="D195" s="159" t="s">
        <v>126</v>
      </c>
      <c r="E195" s="31"/>
      <c r="F195" s="160" t="s">
        <v>195</v>
      </c>
      <c r="G195" s="31"/>
      <c r="H195" s="31"/>
      <c r="I195" s="156"/>
      <c r="J195" s="31"/>
      <c r="K195" s="31"/>
      <c r="L195" s="32"/>
      <c r="M195" s="157"/>
      <c r="N195" s="158"/>
      <c r="O195" s="57"/>
      <c r="P195" s="57"/>
      <c r="Q195" s="57"/>
      <c r="R195" s="57"/>
      <c r="S195" s="57"/>
      <c r="T195" s="58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6" t="s">
        <v>126</v>
      </c>
      <c r="AU195" s="16" t="s">
        <v>80</v>
      </c>
    </row>
    <row r="196" spans="1:65" s="2" customFormat="1" ht="16.5" customHeight="1">
      <c r="A196" s="31"/>
      <c r="B196" s="139"/>
      <c r="C196" s="176" t="s">
        <v>206</v>
      </c>
      <c r="D196" s="176" t="s">
        <v>155</v>
      </c>
      <c r="E196" s="177" t="s">
        <v>197</v>
      </c>
      <c r="F196" s="178" t="s">
        <v>198</v>
      </c>
      <c r="G196" s="179" t="s">
        <v>165</v>
      </c>
      <c r="H196" s="180">
        <v>2.04</v>
      </c>
      <c r="I196" s="181"/>
      <c r="J196" s="182">
        <f>ROUND(I196*H196,2)</f>
        <v>0</v>
      </c>
      <c r="K196" s="183"/>
      <c r="L196" s="184"/>
      <c r="M196" s="185" t="s">
        <v>1</v>
      </c>
      <c r="N196" s="186" t="s">
        <v>38</v>
      </c>
      <c r="O196" s="57"/>
      <c r="P196" s="150">
        <f>O196*H196</f>
        <v>0</v>
      </c>
      <c r="Q196" s="150">
        <v>0.22500000000000001</v>
      </c>
      <c r="R196" s="150">
        <f>Q196*H196</f>
        <v>0.45900000000000002</v>
      </c>
      <c r="S196" s="150">
        <v>0</v>
      </c>
      <c r="T196" s="15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2" t="s">
        <v>87</v>
      </c>
      <c r="AT196" s="152" t="s">
        <v>155</v>
      </c>
      <c r="AU196" s="152" t="s">
        <v>80</v>
      </c>
      <c r="AY196" s="16" t="s">
        <v>118</v>
      </c>
      <c r="BE196" s="153">
        <f>IF(N196="základní",J196,0)</f>
        <v>0</v>
      </c>
      <c r="BF196" s="153">
        <f>IF(N196="snížená",J196,0)</f>
        <v>0</v>
      </c>
      <c r="BG196" s="153">
        <f>IF(N196="zákl. přenesená",J196,0)</f>
        <v>0</v>
      </c>
      <c r="BH196" s="153">
        <f>IF(N196="sníž. přenesená",J196,0)</f>
        <v>0</v>
      </c>
      <c r="BI196" s="153">
        <f>IF(N196="nulová",J196,0)</f>
        <v>0</v>
      </c>
      <c r="BJ196" s="16" t="s">
        <v>78</v>
      </c>
      <c r="BK196" s="153">
        <f>ROUND(I196*H196,2)</f>
        <v>0</v>
      </c>
      <c r="BL196" s="16" t="s">
        <v>82</v>
      </c>
      <c r="BM196" s="152" t="s">
        <v>295</v>
      </c>
    </row>
    <row r="197" spans="1:65" s="2" customFormat="1">
      <c r="A197" s="31"/>
      <c r="B197" s="32"/>
      <c r="C197" s="31"/>
      <c r="D197" s="154" t="s">
        <v>124</v>
      </c>
      <c r="E197" s="31"/>
      <c r="F197" s="155" t="s">
        <v>198</v>
      </c>
      <c r="G197" s="31"/>
      <c r="H197" s="31"/>
      <c r="I197" s="156"/>
      <c r="J197" s="31"/>
      <c r="K197" s="31"/>
      <c r="L197" s="32"/>
      <c r="M197" s="157"/>
      <c r="N197" s="158"/>
      <c r="O197" s="57"/>
      <c r="P197" s="57"/>
      <c r="Q197" s="57"/>
      <c r="R197" s="57"/>
      <c r="S197" s="57"/>
      <c r="T197" s="58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6" t="s">
        <v>124</v>
      </c>
      <c r="AU197" s="16" t="s">
        <v>80</v>
      </c>
    </row>
    <row r="198" spans="1:65" s="12" customFormat="1" ht="22.9" customHeight="1">
      <c r="B198" s="126"/>
      <c r="D198" s="127" t="s">
        <v>72</v>
      </c>
      <c r="E198" s="137" t="s">
        <v>199</v>
      </c>
      <c r="F198" s="137" t="s">
        <v>200</v>
      </c>
      <c r="I198" s="129"/>
      <c r="J198" s="138">
        <f>BK198</f>
        <v>0</v>
      </c>
      <c r="L198" s="126"/>
      <c r="M198" s="131"/>
      <c r="N198" s="132"/>
      <c r="O198" s="132"/>
      <c r="P198" s="133">
        <f>SUM(P199:P212)</f>
        <v>0</v>
      </c>
      <c r="Q198" s="132"/>
      <c r="R198" s="133">
        <f>SUM(R199:R212)</f>
        <v>0</v>
      </c>
      <c r="S198" s="132"/>
      <c r="T198" s="134">
        <f>SUM(T199:T212)</f>
        <v>0</v>
      </c>
      <c r="AR198" s="127" t="s">
        <v>78</v>
      </c>
      <c r="AT198" s="135" t="s">
        <v>72</v>
      </c>
      <c r="AU198" s="135" t="s">
        <v>78</v>
      </c>
      <c r="AY198" s="127" t="s">
        <v>118</v>
      </c>
      <c r="BK198" s="136">
        <f>SUM(BK199:BK212)</f>
        <v>0</v>
      </c>
    </row>
    <row r="199" spans="1:65" s="2" customFormat="1" ht="21.75" customHeight="1">
      <c r="A199" s="31"/>
      <c r="B199" s="139"/>
      <c r="C199" s="140" t="s">
        <v>211</v>
      </c>
      <c r="D199" s="140" t="s">
        <v>120</v>
      </c>
      <c r="E199" s="141" t="s">
        <v>201</v>
      </c>
      <c r="F199" s="142" t="s">
        <v>202</v>
      </c>
      <c r="G199" s="143" t="s">
        <v>203</v>
      </c>
      <c r="H199" s="144">
        <v>87.32</v>
      </c>
      <c r="I199" s="145"/>
      <c r="J199" s="146">
        <f>ROUND(I199*H199,2)</f>
        <v>0</v>
      </c>
      <c r="K199" s="147"/>
      <c r="L199" s="32"/>
      <c r="M199" s="148" t="s">
        <v>1</v>
      </c>
      <c r="N199" s="149" t="s">
        <v>38</v>
      </c>
      <c r="O199" s="57"/>
      <c r="P199" s="150">
        <f>O199*H199</f>
        <v>0</v>
      </c>
      <c r="Q199" s="150">
        <v>0</v>
      </c>
      <c r="R199" s="150">
        <f>Q199*H199</f>
        <v>0</v>
      </c>
      <c r="S199" s="150">
        <v>0</v>
      </c>
      <c r="T199" s="15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2" t="s">
        <v>82</v>
      </c>
      <c r="AT199" s="152" t="s">
        <v>120</v>
      </c>
      <c r="AU199" s="152" t="s">
        <v>80</v>
      </c>
      <c r="AY199" s="16" t="s">
        <v>118</v>
      </c>
      <c r="BE199" s="153">
        <f>IF(N199="základní",J199,0)</f>
        <v>0</v>
      </c>
      <c r="BF199" s="153">
        <f>IF(N199="snížená",J199,0)</f>
        <v>0</v>
      </c>
      <c r="BG199" s="153">
        <f>IF(N199="zákl. přenesená",J199,0)</f>
        <v>0</v>
      </c>
      <c r="BH199" s="153">
        <f>IF(N199="sníž. přenesená",J199,0)</f>
        <v>0</v>
      </c>
      <c r="BI199" s="153">
        <f>IF(N199="nulová",J199,0)</f>
        <v>0</v>
      </c>
      <c r="BJ199" s="16" t="s">
        <v>78</v>
      </c>
      <c r="BK199" s="153">
        <f>ROUND(I199*H199,2)</f>
        <v>0</v>
      </c>
      <c r="BL199" s="16" t="s">
        <v>82</v>
      </c>
      <c r="BM199" s="152" t="s">
        <v>296</v>
      </c>
    </row>
    <row r="200" spans="1:65" s="2" customFormat="1" ht="19.5">
      <c r="A200" s="31"/>
      <c r="B200" s="32"/>
      <c r="C200" s="31"/>
      <c r="D200" s="154" t="s">
        <v>124</v>
      </c>
      <c r="E200" s="31"/>
      <c r="F200" s="155" t="s">
        <v>204</v>
      </c>
      <c r="G200" s="31"/>
      <c r="H200" s="31"/>
      <c r="I200" s="156"/>
      <c r="J200" s="31"/>
      <c r="K200" s="31"/>
      <c r="L200" s="32"/>
      <c r="M200" s="157"/>
      <c r="N200" s="158"/>
      <c r="O200" s="57"/>
      <c r="P200" s="57"/>
      <c r="Q200" s="57"/>
      <c r="R200" s="57"/>
      <c r="S200" s="57"/>
      <c r="T200" s="58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6" t="s">
        <v>124</v>
      </c>
      <c r="AU200" s="16" t="s">
        <v>80</v>
      </c>
    </row>
    <row r="201" spans="1:65" s="2" customFormat="1">
      <c r="A201" s="31"/>
      <c r="B201" s="32"/>
      <c r="C201" s="31"/>
      <c r="D201" s="159" t="s">
        <v>126</v>
      </c>
      <c r="E201" s="31"/>
      <c r="F201" s="160" t="s">
        <v>205</v>
      </c>
      <c r="G201" s="31"/>
      <c r="H201" s="31"/>
      <c r="I201" s="156"/>
      <c r="J201" s="31"/>
      <c r="K201" s="31"/>
      <c r="L201" s="32"/>
      <c r="M201" s="157"/>
      <c r="N201" s="158"/>
      <c r="O201" s="57"/>
      <c r="P201" s="57"/>
      <c r="Q201" s="57"/>
      <c r="R201" s="57"/>
      <c r="S201" s="57"/>
      <c r="T201" s="58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6" t="s">
        <v>126</v>
      </c>
      <c r="AU201" s="16" t="s">
        <v>80</v>
      </c>
    </row>
    <row r="202" spans="1:65" s="2" customFormat="1" ht="24.2" customHeight="1">
      <c r="A202" s="31"/>
      <c r="B202" s="139"/>
      <c r="C202" s="140" t="s">
        <v>216</v>
      </c>
      <c r="D202" s="140" t="s">
        <v>120</v>
      </c>
      <c r="E202" s="141" t="s">
        <v>207</v>
      </c>
      <c r="F202" s="142" t="s">
        <v>208</v>
      </c>
      <c r="G202" s="143" t="s">
        <v>203</v>
      </c>
      <c r="H202" s="144">
        <v>1222.48</v>
      </c>
      <c r="I202" s="145"/>
      <c r="J202" s="146">
        <f>ROUND(I202*H202,2)</f>
        <v>0</v>
      </c>
      <c r="K202" s="147"/>
      <c r="L202" s="32"/>
      <c r="M202" s="148" t="s">
        <v>1</v>
      </c>
      <c r="N202" s="149" t="s">
        <v>38</v>
      </c>
      <c r="O202" s="57"/>
      <c r="P202" s="150">
        <f>O202*H202</f>
        <v>0</v>
      </c>
      <c r="Q202" s="150">
        <v>0</v>
      </c>
      <c r="R202" s="150">
        <f>Q202*H202</f>
        <v>0</v>
      </c>
      <c r="S202" s="150">
        <v>0</v>
      </c>
      <c r="T202" s="151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2" t="s">
        <v>82</v>
      </c>
      <c r="AT202" s="152" t="s">
        <v>120</v>
      </c>
      <c r="AU202" s="152" t="s">
        <v>80</v>
      </c>
      <c r="AY202" s="16" t="s">
        <v>118</v>
      </c>
      <c r="BE202" s="153">
        <f>IF(N202="základní",J202,0)</f>
        <v>0</v>
      </c>
      <c r="BF202" s="153">
        <f>IF(N202="snížená",J202,0)</f>
        <v>0</v>
      </c>
      <c r="BG202" s="153">
        <f>IF(N202="zákl. přenesená",J202,0)</f>
        <v>0</v>
      </c>
      <c r="BH202" s="153">
        <f>IF(N202="sníž. přenesená",J202,0)</f>
        <v>0</v>
      </c>
      <c r="BI202" s="153">
        <f>IF(N202="nulová",J202,0)</f>
        <v>0</v>
      </c>
      <c r="BJ202" s="16" t="s">
        <v>78</v>
      </c>
      <c r="BK202" s="153">
        <f>ROUND(I202*H202,2)</f>
        <v>0</v>
      </c>
      <c r="BL202" s="16" t="s">
        <v>82</v>
      </c>
      <c r="BM202" s="152" t="s">
        <v>297</v>
      </c>
    </row>
    <row r="203" spans="1:65" s="2" customFormat="1" ht="29.25">
      <c r="A203" s="31"/>
      <c r="B203" s="32"/>
      <c r="C203" s="31"/>
      <c r="D203" s="154" t="s">
        <v>124</v>
      </c>
      <c r="E203" s="31"/>
      <c r="F203" s="155" t="s">
        <v>209</v>
      </c>
      <c r="G203" s="31"/>
      <c r="H203" s="31"/>
      <c r="I203" s="156"/>
      <c r="J203" s="31"/>
      <c r="K203" s="31"/>
      <c r="L203" s="32"/>
      <c r="M203" s="157"/>
      <c r="N203" s="158"/>
      <c r="O203" s="57"/>
      <c r="P203" s="57"/>
      <c r="Q203" s="57"/>
      <c r="R203" s="57"/>
      <c r="S203" s="57"/>
      <c r="T203" s="58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6" t="s">
        <v>124</v>
      </c>
      <c r="AU203" s="16" t="s">
        <v>80</v>
      </c>
    </row>
    <row r="204" spans="1:65" s="2" customFormat="1">
      <c r="A204" s="31"/>
      <c r="B204" s="32"/>
      <c r="C204" s="31"/>
      <c r="D204" s="159" t="s">
        <v>126</v>
      </c>
      <c r="E204" s="31"/>
      <c r="F204" s="160" t="s">
        <v>210</v>
      </c>
      <c r="G204" s="31"/>
      <c r="H204" s="31"/>
      <c r="I204" s="156"/>
      <c r="J204" s="31"/>
      <c r="K204" s="31"/>
      <c r="L204" s="32"/>
      <c r="M204" s="157"/>
      <c r="N204" s="158"/>
      <c r="O204" s="57"/>
      <c r="P204" s="57"/>
      <c r="Q204" s="57"/>
      <c r="R204" s="57"/>
      <c r="S204" s="57"/>
      <c r="T204" s="58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6" t="s">
        <v>126</v>
      </c>
      <c r="AU204" s="16" t="s">
        <v>80</v>
      </c>
    </row>
    <row r="205" spans="1:65" s="13" customFormat="1">
      <c r="B205" s="161"/>
      <c r="D205" s="154" t="s">
        <v>133</v>
      </c>
      <c r="E205" s="162" t="s">
        <v>1</v>
      </c>
      <c r="F205" s="163" t="s">
        <v>236</v>
      </c>
      <c r="H205" s="162" t="s">
        <v>1</v>
      </c>
      <c r="I205" s="164"/>
      <c r="L205" s="161"/>
      <c r="M205" s="165"/>
      <c r="N205" s="166"/>
      <c r="O205" s="166"/>
      <c r="P205" s="166"/>
      <c r="Q205" s="166"/>
      <c r="R205" s="166"/>
      <c r="S205" s="166"/>
      <c r="T205" s="167"/>
      <c r="AT205" s="162" t="s">
        <v>133</v>
      </c>
      <c r="AU205" s="162" t="s">
        <v>80</v>
      </c>
      <c r="AV205" s="13" t="s">
        <v>78</v>
      </c>
      <c r="AW205" s="13" t="s">
        <v>30</v>
      </c>
      <c r="AX205" s="13" t="s">
        <v>73</v>
      </c>
      <c r="AY205" s="162" t="s">
        <v>118</v>
      </c>
    </row>
    <row r="206" spans="1:65" s="14" customFormat="1">
      <c r="B206" s="168"/>
      <c r="D206" s="154" t="s">
        <v>133</v>
      </c>
      <c r="E206" s="169" t="s">
        <v>1</v>
      </c>
      <c r="F206" s="170" t="s">
        <v>298</v>
      </c>
      <c r="H206" s="171">
        <v>1222.48</v>
      </c>
      <c r="I206" s="172"/>
      <c r="L206" s="168"/>
      <c r="M206" s="173"/>
      <c r="N206" s="174"/>
      <c r="O206" s="174"/>
      <c r="P206" s="174"/>
      <c r="Q206" s="174"/>
      <c r="R206" s="174"/>
      <c r="S206" s="174"/>
      <c r="T206" s="175"/>
      <c r="AT206" s="169" t="s">
        <v>133</v>
      </c>
      <c r="AU206" s="169" t="s">
        <v>80</v>
      </c>
      <c r="AV206" s="14" t="s">
        <v>80</v>
      </c>
      <c r="AW206" s="14" t="s">
        <v>30</v>
      </c>
      <c r="AX206" s="14" t="s">
        <v>78</v>
      </c>
      <c r="AY206" s="169" t="s">
        <v>118</v>
      </c>
    </row>
    <row r="207" spans="1:65" s="2" customFormat="1" ht="24.2" customHeight="1">
      <c r="A207" s="31"/>
      <c r="B207" s="139"/>
      <c r="C207" s="140" t="s">
        <v>222</v>
      </c>
      <c r="D207" s="140" t="s">
        <v>120</v>
      </c>
      <c r="E207" s="141" t="s">
        <v>212</v>
      </c>
      <c r="F207" s="142" t="s">
        <v>213</v>
      </c>
      <c r="G207" s="143" t="s">
        <v>203</v>
      </c>
      <c r="H207" s="144">
        <v>87.32</v>
      </c>
      <c r="I207" s="145"/>
      <c r="J207" s="146">
        <f>ROUND(I207*H207,2)</f>
        <v>0</v>
      </c>
      <c r="K207" s="147"/>
      <c r="L207" s="32"/>
      <c r="M207" s="148" t="s">
        <v>1</v>
      </c>
      <c r="N207" s="149" t="s">
        <v>38</v>
      </c>
      <c r="O207" s="57"/>
      <c r="P207" s="150">
        <f>O207*H207</f>
        <v>0</v>
      </c>
      <c r="Q207" s="150">
        <v>0</v>
      </c>
      <c r="R207" s="150">
        <f>Q207*H207</f>
        <v>0</v>
      </c>
      <c r="S207" s="150">
        <v>0</v>
      </c>
      <c r="T207" s="15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2" t="s">
        <v>82</v>
      </c>
      <c r="AT207" s="152" t="s">
        <v>120</v>
      </c>
      <c r="AU207" s="152" t="s">
        <v>80</v>
      </c>
      <c r="AY207" s="16" t="s">
        <v>118</v>
      </c>
      <c r="BE207" s="153">
        <f>IF(N207="základní",J207,0)</f>
        <v>0</v>
      </c>
      <c r="BF207" s="153">
        <f>IF(N207="snížená",J207,0)</f>
        <v>0</v>
      </c>
      <c r="BG207" s="153">
        <f>IF(N207="zákl. přenesená",J207,0)</f>
        <v>0</v>
      </c>
      <c r="BH207" s="153">
        <f>IF(N207="sníž. přenesená",J207,0)</f>
        <v>0</v>
      </c>
      <c r="BI207" s="153">
        <f>IF(N207="nulová",J207,0)</f>
        <v>0</v>
      </c>
      <c r="BJ207" s="16" t="s">
        <v>78</v>
      </c>
      <c r="BK207" s="153">
        <f>ROUND(I207*H207,2)</f>
        <v>0</v>
      </c>
      <c r="BL207" s="16" t="s">
        <v>82</v>
      </c>
      <c r="BM207" s="152" t="s">
        <v>299</v>
      </c>
    </row>
    <row r="208" spans="1:65" s="2" customFormat="1" ht="19.5">
      <c r="A208" s="31"/>
      <c r="B208" s="32"/>
      <c r="C208" s="31"/>
      <c r="D208" s="154" t="s">
        <v>124</v>
      </c>
      <c r="E208" s="31"/>
      <c r="F208" s="155" t="s">
        <v>214</v>
      </c>
      <c r="G208" s="31"/>
      <c r="H208" s="31"/>
      <c r="I208" s="156"/>
      <c r="J208" s="31"/>
      <c r="K208" s="31"/>
      <c r="L208" s="32"/>
      <c r="M208" s="157"/>
      <c r="N208" s="158"/>
      <c r="O208" s="57"/>
      <c r="P208" s="57"/>
      <c r="Q208" s="57"/>
      <c r="R208" s="57"/>
      <c r="S208" s="57"/>
      <c r="T208" s="58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6" t="s">
        <v>124</v>
      </c>
      <c r="AU208" s="16" t="s">
        <v>80</v>
      </c>
    </row>
    <row r="209" spans="1:65" s="2" customFormat="1">
      <c r="A209" s="31"/>
      <c r="B209" s="32"/>
      <c r="C209" s="31"/>
      <c r="D209" s="159" t="s">
        <v>126</v>
      </c>
      <c r="E209" s="31"/>
      <c r="F209" s="160" t="s">
        <v>215</v>
      </c>
      <c r="G209" s="31"/>
      <c r="H209" s="31"/>
      <c r="I209" s="156"/>
      <c r="J209" s="31"/>
      <c r="K209" s="31"/>
      <c r="L209" s="32"/>
      <c r="M209" s="157"/>
      <c r="N209" s="158"/>
      <c r="O209" s="57"/>
      <c r="P209" s="57"/>
      <c r="Q209" s="57"/>
      <c r="R209" s="57"/>
      <c r="S209" s="57"/>
      <c r="T209" s="58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6" t="s">
        <v>126</v>
      </c>
      <c r="AU209" s="16" t="s">
        <v>80</v>
      </c>
    </row>
    <row r="210" spans="1:65" s="2" customFormat="1" ht="44.25" customHeight="1">
      <c r="A210" s="31"/>
      <c r="B210" s="139"/>
      <c r="C210" s="140" t="s">
        <v>235</v>
      </c>
      <c r="D210" s="140" t="s">
        <v>120</v>
      </c>
      <c r="E210" s="141" t="s">
        <v>217</v>
      </c>
      <c r="F210" s="142" t="s">
        <v>218</v>
      </c>
      <c r="G210" s="143" t="s">
        <v>203</v>
      </c>
      <c r="H210" s="144">
        <v>87.32</v>
      </c>
      <c r="I210" s="145"/>
      <c r="J210" s="146">
        <f>ROUND(I210*H210,2)</f>
        <v>0</v>
      </c>
      <c r="K210" s="147"/>
      <c r="L210" s="32"/>
      <c r="M210" s="148" t="s">
        <v>1</v>
      </c>
      <c r="N210" s="149" t="s">
        <v>38</v>
      </c>
      <c r="O210" s="57"/>
      <c r="P210" s="150">
        <f>O210*H210</f>
        <v>0</v>
      </c>
      <c r="Q210" s="150">
        <v>0</v>
      </c>
      <c r="R210" s="150">
        <f>Q210*H210</f>
        <v>0</v>
      </c>
      <c r="S210" s="150">
        <v>0</v>
      </c>
      <c r="T210" s="151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2" t="s">
        <v>82</v>
      </c>
      <c r="AT210" s="152" t="s">
        <v>120</v>
      </c>
      <c r="AU210" s="152" t="s">
        <v>80</v>
      </c>
      <c r="AY210" s="16" t="s">
        <v>118</v>
      </c>
      <c r="BE210" s="153">
        <f>IF(N210="základní",J210,0)</f>
        <v>0</v>
      </c>
      <c r="BF210" s="153">
        <f>IF(N210="snížená",J210,0)</f>
        <v>0</v>
      </c>
      <c r="BG210" s="153">
        <f>IF(N210="zákl. přenesená",J210,0)</f>
        <v>0</v>
      </c>
      <c r="BH210" s="153">
        <f>IF(N210="sníž. přenesená",J210,0)</f>
        <v>0</v>
      </c>
      <c r="BI210" s="153">
        <f>IF(N210="nulová",J210,0)</f>
        <v>0</v>
      </c>
      <c r="BJ210" s="16" t="s">
        <v>78</v>
      </c>
      <c r="BK210" s="153">
        <f>ROUND(I210*H210,2)</f>
        <v>0</v>
      </c>
      <c r="BL210" s="16" t="s">
        <v>82</v>
      </c>
      <c r="BM210" s="152" t="s">
        <v>300</v>
      </c>
    </row>
    <row r="211" spans="1:65" s="2" customFormat="1" ht="29.25">
      <c r="A211" s="31"/>
      <c r="B211" s="32"/>
      <c r="C211" s="31"/>
      <c r="D211" s="154" t="s">
        <v>124</v>
      </c>
      <c r="E211" s="31"/>
      <c r="F211" s="155" t="s">
        <v>218</v>
      </c>
      <c r="G211" s="31"/>
      <c r="H211" s="31"/>
      <c r="I211" s="156"/>
      <c r="J211" s="31"/>
      <c r="K211" s="31"/>
      <c r="L211" s="32"/>
      <c r="M211" s="157"/>
      <c r="N211" s="158"/>
      <c r="O211" s="57"/>
      <c r="P211" s="57"/>
      <c r="Q211" s="57"/>
      <c r="R211" s="57"/>
      <c r="S211" s="57"/>
      <c r="T211" s="58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6" t="s">
        <v>124</v>
      </c>
      <c r="AU211" s="16" t="s">
        <v>80</v>
      </c>
    </row>
    <row r="212" spans="1:65" s="2" customFormat="1">
      <c r="A212" s="31"/>
      <c r="B212" s="32"/>
      <c r="C212" s="31"/>
      <c r="D212" s="159" t="s">
        <v>126</v>
      </c>
      <c r="E212" s="31"/>
      <c r="F212" s="160" t="s">
        <v>219</v>
      </c>
      <c r="G212" s="31"/>
      <c r="H212" s="31"/>
      <c r="I212" s="156"/>
      <c r="J212" s="31"/>
      <c r="K212" s="31"/>
      <c r="L212" s="32"/>
      <c r="M212" s="157"/>
      <c r="N212" s="158"/>
      <c r="O212" s="57"/>
      <c r="P212" s="57"/>
      <c r="Q212" s="57"/>
      <c r="R212" s="57"/>
      <c r="S212" s="57"/>
      <c r="T212" s="58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6" t="s">
        <v>126</v>
      </c>
      <c r="AU212" s="16" t="s">
        <v>80</v>
      </c>
    </row>
    <row r="213" spans="1:65" s="12" customFormat="1" ht="22.9" customHeight="1">
      <c r="B213" s="126"/>
      <c r="D213" s="127" t="s">
        <v>72</v>
      </c>
      <c r="E213" s="137" t="s">
        <v>220</v>
      </c>
      <c r="F213" s="137" t="s">
        <v>221</v>
      </c>
      <c r="I213" s="129"/>
      <c r="J213" s="138">
        <f>BK213</f>
        <v>0</v>
      </c>
      <c r="L213" s="126"/>
      <c r="M213" s="131"/>
      <c r="N213" s="132"/>
      <c r="O213" s="132"/>
      <c r="P213" s="133">
        <f>SUM(P214:P216)</f>
        <v>0</v>
      </c>
      <c r="Q213" s="132"/>
      <c r="R213" s="133">
        <f>SUM(R214:R216)</f>
        <v>0</v>
      </c>
      <c r="S213" s="132"/>
      <c r="T213" s="134">
        <f>SUM(T214:T216)</f>
        <v>0</v>
      </c>
      <c r="AR213" s="127" t="s">
        <v>78</v>
      </c>
      <c r="AT213" s="135" t="s">
        <v>72</v>
      </c>
      <c r="AU213" s="135" t="s">
        <v>78</v>
      </c>
      <c r="AY213" s="127" t="s">
        <v>118</v>
      </c>
      <c r="BK213" s="136">
        <f>SUM(BK214:BK216)</f>
        <v>0</v>
      </c>
    </row>
    <row r="214" spans="1:65" s="2" customFormat="1" ht="24.2" customHeight="1">
      <c r="A214" s="31"/>
      <c r="B214" s="139"/>
      <c r="C214" s="140" t="s">
        <v>301</v>
      </c>
      <c r="D214" s="140" t="s">
        <v>120</v>
      </c>
      <c r="E214" s="141" t="s">
        <v>223</v>
      </c>
      <c r="F214" s="142" t="s">
        <v>224</v>
      </c>
      <c r="G214" s="143" t="s">
        <v>203</v>
      </c>
      <c r="H214" s="144">
        <v>36.930999999999997</v>
      </c>
      <c r="I214" s="145"/>
      <c r="J214" s="146">
        <f>ROUND(I214*H214,2)</f>
        <v>0</v>
      </c>
      <c r="K214" s="147"/>
      <c r="L214" s="32"/>
      <c r="M214" s="148" t="s">
        <v>1</v>
      </c>
      <c r="N214" s="149" t="s">
        <v>38</v>
      </c>
      <c r="O214" s="57"/>
      <c r="P214" s="150">
        <f>O214*H214</f>
        <v>0</v>
      </c>
      <c r="Q214" s="150">
        <v>0</v>
      </c>
      <c r="R214" s="150">
        <f>Q214*H214</f>
        <v>0</v>
      </c>
      <c r="S214" s="150">
        <v>0</v>
      </c>
      <c r="T214" s="151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2" t="s">
        <v>82</v>
      </c>
      <c r="AT214" s="152" t="s">
        <v>120</v>
      </c>
      <c r="AU214" s="152" t="s">
        <v>80</v>
      </c>
      <c r="AY214" s="16" t="s">
        <v>118</v>
      </c>
      <c r="BE214" s="153">
        <f>IF(N214="základní",J214,0)</f>
        <v>0</v>
      </c>
      <c r="BF214" s="153">
        <f>IF(N214="snížená",J214,0)</f>
        <v>0</v>
      </c>
      <c r="BG214" s="153">
        <f>IF(N214="zákl. přenesená",J214,0)</f>
        <v>0</v>
      </c>
      <c r="BH214" s="153">
        <f>IF(N214="sníž. přenesená",J214,0)</f>
        <v>0</v>
      </c>
      <c r="BI214" s="153">
        <f>IF(N214="nulová",J214,0)</f>
        <v>0</v>
      </c>
      <c r="BJ214" s="16" t="s">
        <v>78</v>
      </c>
      <c r="BK214" s="153">
        <f>ROUND(I214*H214,2)</f>
        <v>0</v>
      </c>
      <c r="BL214" s="16" t="s">
        <v>82</v>
      </c>
      <c r="BM214" s="152" t="s">
        <v>302</v>
      </c>
    </row>
    <row r="215" spans="1:65" s="2" customFormat="1" ht="19.5">
      <c r="A215" s="31"/>
      <c r="B215" s="32"/>
      <c r="C215" s="31"/>
      <c r="D215" s="154" t="s">
        <v>124</v>
      </c>
      <c r="E215" s="31"/>
      <c r="F215" s="155" t="s">
        <v>225</v>
      </c>
      <c r="G215" s="31"/>
      <c r="H215" s="31"/>
      <c r="I215" s="156"/>
      <c r="J215" s="31"/>
      <c r="K215" s="31"/>
      <c r="L215" s="32"/>
      <c r="M215" s="157"/>
      <c r="N215" s="158"/>
      <c r="O215" s="57"/>
      <c r="P215" s="57"/>
      <c r="Q215" s="57"/>
      <c r="R215" s="57"/>
      <c r="S215" s="57"/>
      <c r="T215" s="58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6" t="s">
        <v>124</v>
      </c>
      <c r="AU215" s="16" t="s">
        <v>80</v>
      </c>
    </row>
    <row r="216" spans="1:65" s="2" customFormat="1">
      <c r="A216" s="31"/>
      <c r="B216" s="32"/>
      <c r="C216" s="31"/>
      <c r="D216" s="159" t="s">
        <v>126</v>
      </c>
      <c r="E216" s="31"/>
      <c r="F216" s="160" t="s">
        <v>226</v>
      </c>
      <c r="G216" s="31"/>
      <c r="H216" s="31"/>
      <c r="I216" s="156"/>
      <c r="J216" s="31"/>
      <c r="K216" s="31"/>
      <c r="L216" s="32"/>
      <c r="M216" s="157"/>
      <c r="N216" s="158"/>
      <c r="O216" s="57"/>
      <c r="P216" s="57"/>
      <c r="Q216" s="57"/>
      <c r="R216" s="57"/>
      <c r="S216" s="57"/>
      <c r="T216" s="58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6" t="s">
        <v>126</v>
      </c>
      <c r="AU216" s="16" t="s">
        <v>80</v>
      </c>
    </row>
    <row r="217" spans="1:65" s="12" customFormat="1" ht="25.9" customHeight="1">
      <c r="B217" s="126"/>
      <c r="D217" s="127" t="s">
        <v>72</v>
      </c>
      <c r="E217" s="128" t="s">
        <v>247</v>
      </c>
      <c r="F217" s="128" t="s">
        <v>248</v>
      </c>
      <c r="I217" s="129"/>
      <c r="J217" s="130">
        <f>BK217</f>
        <v>0</v>
      </c>
      <c r="L217" s="126"/>
      <c r="M217" s="131"/>
      <c r="N217" s="132"/>
      <c r="O217" s="132"/>
      <c r="P217" s="133">
        <f>P218</f>
        <v>0</v>
      </c>
      <c r="Q217" s="132"/>
      <c r="R217" s="133">
        <f>R218</f>
        <v>1.008E-2</v>
      </c>
      <c r="S217" s="132"/>
      <c r="T217" s="134">
        <f>T218</f>
        <v>0</v>
      </c>
      <c r="AR217" s="127" t="s">
        <v>80</v>
      </c>
      <c r="AT217" s="135" t="s">
        <v>72</v>
      </c>
      <c r="AU217" s="135" t="s">
        <v>73</v>
      </c>
      <c r="AY217" s="127" t="s">
        <v>118</v>
      </c>
      <c r="BK217" s="136">
        <f>BK218</f>
        <v>0</v>
      </c>
    </row>
    <row r="218" spans="1:65" s="12" customFormat="1" ht="22.9" customHeight="1">
      <c r="B218" s="126"/>
      <c r="D218" s="127" t="s">
        <v>72</v>
      </c>
      <c r="E218" s="137" t="s">
        <v>249</v>
      </c>
      <c r="F218" s="137" t="s">
        <v>250</v>
      </c>
      <c r="I218" s="129"/>
      <c r="J218" s="138">
        <f>BK218</f>
        <v>0</v>
      </c>
      <c r="L218" s="126"/>
      <c r="M218" s="131"/>
      <c r="N218" s="132"/>
      <c r="O218" s="132"/>
      <c r="P218" s="133">
        <f>SUM(P219:P227)</f>
        <v>0</v>
      </c>
      <c r="Q218" s="132"/>
      <c r="R218" s="133">
        <f>SUM(R219:R227)</f>
        <v>1.008E-2</v>
      </c>
      <c r="S218" s="132"/>
      <c r="T218" s="134">
        <f>SUM(T219:T227)</f>
        <v>0</v>
      </c>
      <c r="AR218" s="127" t="s">
        <v>80</v>
      </c>
      <c r="AT218" s="135" t="s">
        <v>72</v>
      </c>
      <c r="AU218" s="135" t="s">
        <v>78</v>
      </c>
      <c r="AY218" s="127" t="s">
        <v>118</v>
      </c>
      <c r="BK218" s="136">
        <f>SUM(BK219:BK227)</f>
        <v>0</v>
      </c>
    </row>
    <row r="219" spans="1:65" s="2" customFormat="1" ht="24.2" customHeight="1">
      <c r="A219" s="31"/>
      <c r="B219" s="139"/>
      <c r="C219" s="140" t="s">
        <v>303</v>
      </c>
      <c r="D219" s="140" t="s">
        <v>120</v>
      </c>
      <c r="E219" s="141" t="s">
        <v>251</v>
      </c>
      <c r="F219" s="142" t="s">
        <v>252</v>
      </c>
      <c r="G219" s="143" t="s">
        <v>123</v>
      </c>
      <c r="H219" s="144">
        <v>9</v>
      </c>
      <c r="I219" s="145"/>
      <c r="J219" s="146">
        <f>ROUND(I219*H219,2)</f>
        <v>0</v>
      </c>
      <c r="K219" s="147"/>
      <c r="L219" s="32"/>
      <c r="M219" s="148" t="s">
        <v>1</v>
      </c>
      <c r="N219" s="149" t="s">
        <v>38</v>
      </c>
      <c r="O219" s="57"/>
      <c r="P219" s="150">
        <f>O219*H219</f>
        <v>0</v>
      </c>
      <c r="Q219" s="150">
        <v>8.0000000000000004E-4</v>
      </c>
      <c r="R219" s="150">
        <f>Q219*H219</f>
        <v>7.2000000000000007E-3</v>
      </c>
      <c r="S219" s="150">
        <v>0</v>
      </c>
      <c r="T219" s="15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2" t="s">
        <v>178</v>
      </c>
      <c r="AT219" s="152" t="s">
        <v>120</v>
      </c>
      <c r="AU219" s="152" t="s">
        <v>80</v>
      </c>
      <c r="AY219" s="16" t="s">
        <v>118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16" t="s">
        <v>78</v>
      </c>
      <c r="BK219" s="153">
        <f>ROUND(I219*H219,2)</f>
        <v>0</v>
      </c>
      <c r="BL219" s="16" t="s">
        <v>178</v>
      </c>
      <c r="BM219" s="152" t="s">
        <v>304</v>
      </c>
    </row>
    <row r="220" spans="1:65" s="2" customFormat="1" ht="29.25">
      <c r="A220" s="31"/>
      <c r="B220" s="32"/>
      <c r="C220" s="31"/>
      <c r="D220" s="154" t="s">
        <v>124</v>
      </c>
      <c r="E220" s="31"/>
      <c r="F220" s="155" t="s">
        <v>253</v>
      </c>
      <c r="G220" s="31"/>
      <c r="H220" s="31"/>
      <c r="I220" s="156"/>
      <c r="J220" s="31"/>
      <c r="K220" s="31"/>
      <c r="L220" s="32"/>
      <c r="M220" s="157"/>
      <c r="N220" s="158"/>
      <c r="O220" s="57"/>
      <c r="P220" s="57"/>
      <c r="Q220" s="57"/>
      <c r="R220" s="57"/>
      <c r="S220" s="57"/>
      <c r="T220" s="58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6" t="s">
        <v>124</v>
      </c>
      <c r="AU220" s="16" t="s">
        <v>80</v>
      </c>
    </row>
    <row r="221" spans="1:65" s="2" customFormat="1">
      <c r="A221" s="31"/>
      <c r="B221" s="32"/>
      <c r="C221" s="31"/>
      <c r="D221" s="159" t="s">
        <v>126</v>
      </c>
      <c r="E221" s="31"/>
      <c r="F221" s="160" t="s">
        <v>254</v>
      </c>
      <c r="G221" s="31"/>
      <c r="H221" s="31"/>
      <c r="I221" s="156"/>
      <c r="J221" s="31"/>
      <c r="K221" s="31"/>
      <c r="L221" s="32"/>
      <c r="M221" s="157"/>
      <c r="N221" s="158"/>
      <c r="O221" s="57"/>
      <c r="P221" s="57"/>
      <c r="Q221" s="57"/>
      <c r="R221" s="57"/>
      <c r="S221" s="57"/>
      <c r="T221" s="58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6" t="s">
        <v>126</v>
      </c>
      <c r="AU221" s="16" t="s">
        <v>80</v>
      </c>
    </row>
    <row r="222" spans="1:65" s="2" customFormat="1" ht="24.2" customHeight="1">
      <c r="A222" s="31"/>
      <c r="B222" s="139"/>
      <c r="C222" s="140" t="s">
        <v>305</v>
      </c>
      <c r="D222" s="140" t="s">
        <v>120</v>
      </c>
      <c r="E222" s="141" t="s">
        <v>255</v>
      </c>
      <c r="F222" s="142" t="s">
        <v>256</v>
      </c>
      <c r="G222" s="143" t="s">
        <v>165</v>
      </c>
      <c r="H222" s="144">
        <v>18</v>
      </c>
      <c r="I222" s="145"/>
      <c r="J222" s="146">
        <f>ROUND(I222*H222,2)</f>
        <v>0</v>
      </c>
      <c r="K222" s="147"/>
      <c r="L222" s="32"/>
      <c r="M222" s="148" t="s">
        <v>1</v>
      </c>
      <c r="N222" s="149" t="s">
        <v>38</v>
      </c>
      <c r="O222" s="57"/>
      <c r="P222" s="150">
        <f>O222*H222</f>
        <v>0</v>
      </c>
      <c r="Q222" s="150">
        <v>1.6000000000000001E-4</v>
      </c>
      <c r="R222" s="150">
        <f>Q222*H222</f>
        <v>2.8800000000000002E-3</v>
      </c>
      <c r="S222" s="150">
        <v>0</v>
      </c>
      <c r="T222" s="151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2" t="s">
        <v>178</v>
      </c>
      <c r="AT222" s="152" t="s">
        <v>120</v>
      </c>
      <c r="AU222" s="152" t="s">
        <v>80</v>
      </c>
      <c r="AY222" s="16" t="s">
        <v>118</v>
      </c>
      <c r="BE222" s="153">
        <f>IF(N222="základní",J222,0)</f>
        <v>0</v>
      </c>
      <c r="BF222" s="153">
        <f>IF(N222="snížená",J222,0)</f>
        <v>0</v>
      </c>
      <c r="BG222" s="153">
        <f>IF(N222="zákl. přenesená",J222,0)</f>
        <v>0</v>
      </c>
      <c r="BH222" s="153">
        <f>IF(N222="sníž. přenesená",J222,0)</f>
        <v>0</v>
      </c>
      <c r="BI222" s="153">
        <f>IF(N222="nulová",J222,0)</f>
        <v>0</v>
      </c>
      <c r="BJ222" s="16" t="s">
        <v>78</v>
      </c>
      <c r="BK222" s="153">
        <f>ROUND(I222*H222,2)</f>
        <v>0</v>
      </c>
      <c r="BL222" s="16" t="s">
        <v>178</v>
      </c>
      <c r="BM222" s="152" t="s">
        <v>306</v>
      </c>
    </row>
    <row r="223" spans="1:65" s="2" customFormat="1" ht="19.5">
      <c r="A223" s="31"/>
      <c r="B223" s="32"/>
      <c r="C223" s="31"/>
      <c r="D223" s="154" t="s">
        <v>124</v>
      </c>
      <c r="E223" s="31"/>
      <c r="F223" s="155" t="s">
        <v>257</v>
      </c>
      <c r="G223" s="31"/>
      <c r="H223" s="31"/>
      <c r="I223" s="156"/>
      <c r="J223" s="31"/>
      <c r="K223" s="31"/>
      <c r="L223" s="32"/>
      <c r="M223" s="157"/>
      <c r="N223" s="158"/>
      <c r="O223" s="57"/>
      <c r="P223" s="57"/>
      <c r="Q223" s="57"/>
      <c r="R223" s="57"/>
      <c r="S223" s="57"/>
      <c r="T223" s="58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6" t="s">
        <v>124</v>
      </c>
      <c r="AU223" s="16" t="s">
        <v>80</v>
      </c>
    </row>
    <row r="224" spans="1:65" s="2" customFormat="1">
      <c r="A224" s="31"/>
      <c r="B224" s="32"/>
      <c r="C224" s="31"/>
      <c r="D224" s="159" t="s">
        <v>126</v>
      </c>
      <c r="E224" s="31"/>
      <c r="F224" s="160" t="s">
        <v>258</v>
      </c>
      <c r="G224" s="31"/>
      <c r="H224" s="31"/>
      <c r="I224" s="156"/>
      <c r="J224" s="31"/>
      <c r="K224" s="31"/>
      <c r="L224" s="32"/>
      <c r="M224" s="157"/>
      <c r="N224" s="158"/>
      <c r="O224" s="57"/>
      <c r="P224" s="57"/>
      <c r="Q224" s="57"/>
      <c r="R224" s="57"/>
      <c r="S224" s="57"/>
      <c r="T224" s="58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6" t="s">
        <v>126</v>
      </c>
      <c r="AU224" s="16" t="s">
        <v>80</v>
      </c>
    </row>
    <row r="225" spans="1:65" s="2" customFormat="1" ht="24.2" customHeight="1">
      <c r="A225" s="31"/>
      <c r="B225" s="139"/>
      <c r="C225" s="140" t="s">
        <v>307</v>
      </c>
      <c r="D225" s="140" t="s">
        <v>120</v>
      </c>
      <c r="E225" s="141" t="s">
        <v>259</v>
      </c>
      <c r="F225" s="142" t="s">
        <v>260</v>
      </c>
      <c r="G225" s="143" t="s">
        <v>261</v>
      </c>
      <c r="H225" s="191"/>
      <c r="I225" s="145"/>
      <c r="J225" s="146">
        <f>ROUND(I225*H225,2)</f>
        <v>0</v>
      </c>
      <c r="K225" s="147"/>
      <c r="L225" s="32"/>
      <c r="M225" s="148" t="s">
        <v>1</v>
      </c>
      <c r="N225" s="149" t="s">
        <v>38</v>
      </c>
      <c r="O225" s="57"/>
      <c r="P225" s="150">
        <f>O225*H225</f>
        <v>0</v>
      </c>
      <c r="Q225" s="150">
        <v>0</v>
      </c>
      <c r="R225" s="150">
        <f>Q225*H225</f>
        <v>0</v>
      </c>
      <c r="S225" s="150">
        <v>0</v>
      </c>
      <c r="T225" s="15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2" t="s">
        <v>178</v>
      </c>
      <c r="AT225" s="152" t="s">
        <v>120</v>
      </c>
      <c r="AU225" s="152" t="s">
        <v>80</v>
      </c>
      <c r="AY225" s="16" t="s">
        <v>118</v>
      </c>
      <c r="BE225" s="153">
        <f>IF(N225="základní",J225,0)</f>
        <v>0</v>
      </c>
      <c r="BF225" s="153">
        <f>IF(N225="snížená",J225,0)</f>
        <v>0</v>
      </c>
      <c r="BG225" s="153">
        <f>IF(N225="zákl. přenesená",J225,0)</f>
        <v>0</v>
      </c>
      <c r="BH225" s="153">
        <f>IF(N225="sníž. přenesená",J225,0)</f>
        <v>0</v>
      </c>
      <c r="BI225" s="153">
        <f>IF(N225="nulová",J225,0)</f>
        <v>0</v>
      </c>
      <c r="BJ225" s="16" t="s">
        <v>78</v>
      </c>
      <c r="BK225" s="153">
        <f>ROUND(I225*H225,2)</f>
        <v>0</v>
      </c>
      <c r="BL225" s="16" t="s">
        <v>178</v>
      </c>
      <c r="BM225" s="152" t="s">
        <v>308</v>
      </c>
    </row>
    <row r="226" spans="1:65" s="2" customFormat="1" ht="29.25">
      <c r="A226" s="31"/>
      <c r="B226" s="32"/>
      <c r="C226" s="31"/>
      <c r="D226" s="154" t="s">
        <v>124</v>
      </c>
      <c r="E226" s="31"/>
      <c r="F226" s="155" t="s">
        <v>262</v>
      </c>
      <c r="G226" s="31"/>
      <c r="H226" s="31"/>
      <c r="I226" s="156"/>
      <c r="J226" s="31"/>
      <c r="K226" s="31"/>
      <c r="L226" s="32"/>
      <c r="M226" s="157"/>
      <c r="N226" s="158"/>
      <c r="O226" s="57"/>
      <c r="P226" s="57"/>
      <c r="Q226" s="57"/>
      <c r="R226" s="57"/>
      <c r="S226" s="57"/>
      <c r="T226" s="58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6" t="s">
        <v>124</v>
      </c>
      <c r="AU226" s="16" t="s">
        <v>80</v>
      </c>
    </row>
    <row r="227" spans="1:65" s="2" customFormat="1">
      <c r="A227" s="31"/>
      <c r="B227" s="32"/>
      <c r="C227" s="31"/>
      <c r="D227" s="159" t="s">
        <v>126</v>
      </c>
      <c r="E227" s="31"/>
      <c r="F227" s="160" t="s">
        <v>263</v>
      </c>
      <c r="G227" s="31"/>
      <c r="H227" s="31"/>
      <c r="I227" s="156"/>
      <c r="J227" s="31"/>
      <c r="K227" s="31"/>
      <c r="L227" s="32"/>
      <c r="M227" s="187"/>
      <c r="N227" s="188"/>
      <c r="O227" s="189"/>
      <c r="P227" s="189"/>
      <c r="Q227" s="189"/>
      <c r="R227" s="189"/>
      <c r="S227" s="189"/>
      <c r="T227" s="190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6" t="s">
        <v>126</v>
      </c>
      <c r="AU227" s="16" t="s">
        <v>80</v>
      </c>
    </row>
    <row r="228" spans="1:65" s="2" customFormat="1" ht="6.95" customHeight="1">
      <c r="A228" s="31"/>
      <c r="B228" s="46"/>
      <c r="C228" s="47"/>
      <c r="D228" s="47"/>
      <c r="E228" s="47"/>
      <c r="F228" s="47"/>
      <c r="G228" s="47"/>
      <c r="H228" s="47"/>
      <c r="I228" s="47"/>
      <c r="J228" s="47"/>
      <c r="K228" s="47"/>
      <c r="L228" s="32"/>
      <c r="M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</row>
  </sheetData>
  <autoFilter ref="C124:K227" xr:uid="{00000000-0009-0000-0000-000007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30" r:id="rId1" xr:uid="{00000000-0004-0000-0700-000000000000}"/>
    <hyperlink ref="F133" r:id="rId2" xr:uid="{00000000-0004-0000-0700-000001000000}"/>
    <hyperlink ref="F136" r:id="rId3" xr:uid="{00000000-0004-0000-0700-000002000000}"/>
    <hyperlink ref="F139" r:id="rId4" xr:uid="{00000000-0004-0000-0700-000003000000}"/>
    <hyperlink ref="F142" r:id="rId5" xr:uid="{00000000-0004-0000-0700-000004000000}"/>
    <hyperlink ref="F146" r:id="rId6" xr:uid="{00000000-0004-0000-0700-000005000000}"/>
    <hyperlink ref="F149" r:id="rId7" xr:uid="{00000000-0004-0000-0700-000006000000}"/>
    <hyperlink ref="F152" r:id="rId8" xr:uid="{00000000-0004-0000-0700-000007000000}"/>
    <hyperlink ref="F156" r:id="rId9" xr:uid="{00000000-0004-0000-0700-000008000000}"/>
    <hyperlink ref="F159" r:id="rId10" xr:uid="{00000000-0004-0000-0700-000009000000}"/>
    <hyperlink ref="F165" r:id="rId11" xr:uid="{00000000-0004-0000-0700-00000A000000}"/>
    <hyperlink ref="F175" r:id="rId12" xr:uid="{00000000-0004-0000-0700-00000B000000}"/>
    <hyperlink ref="F180" r:id="rId13" xr:uid="{00000000-0004-0000-0700-00000C000000}"/>
    <hyperlink ref="F186" r:id="rId14" xr:uid="{00000000-0004-0000-0700-00000D000000}"/>
    <hyperlink ref="F192" r:id="rId15" xr:uid="{00000000-0004-0000-0700-00000E000000}"/>
    <hyperlink ref="F195" r:id="rId16" xr:uid="{00000000-0004-0000-0700-00000F000000}"/>
    <hyperlink ref="F201" r:id="rId17" xr:uid="{00000000-0004-0000-0700-000010000000}"/>
    <hyperlink ref="F204" r:id="rId18" xr:uid="{00000000-0004-0000-0700-000011000000}"/>
    <hyperlink ref="F209" r:id="rId19" xr:uid="{00000000-0004-0000-0700-000012000000}"/>
    <hyperlink ref="F212" r:id="rId20" xr:uid="{00000000-0004-0000-0700-000013000000}"/>
    <hyperlink ref="F216" r:id="rId21" xr:uid="{00000000-0004-0000-0700-000014000000}"/>
    <hyperlink ref="F221" r:id="rId22" xr:uid="{00000000-0004-0000-0700-000015000000}"/>
    <hyperlink ref="F224" r:id="rId23" xr:uid="{00000000-0004-0000-0700-000016000000}"/>
    <hyperlink ref="F227" r:id="rId24" xr:uid="{00000000-0004-0000-0700-000017000000}"/>
  </hyperlinks>
  <pageMargins left="0.39374999999999999" right="0.39374999999999999" top="0.39374999999999999" bottom="0.39374999999999999" header="0" footer="0"/>
  <pageSetup paperSize="9" scale="91" fitToHeight="100" orientation="portrait" blackAndWhite="1" r:id="rId25"/>
  <headerFooter>
    <oddFooter>&amp;CStrana &amp;P z &amp;N</oddFooter>
  </headerFooter>
  <drawing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Budova J</vt:lpstr>
      <vt:lpstr>'Budova J'!Názvy_tisku</vt:lpstr>
      <vt:lpstr>'Rekapitulace stavby'!Názvy_tisku</vt:lpstr>
      <vt:lpstr>'Budova J'!Oblast_tisku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Dosedělová Iveta</dc:creator>
  <cp:lastModifiedBy>Kadlec Zdeněk</cp:lastModifiedBy>
  <cp:lastPrinted>2021-10-20T06:52:09Z</cp:lastPrinted>
  <dcterms:created xsi:type="dcterms:W3CDTF">2021-10-08T07:06:55Z</dcterms:created>
  <dcterms:modified xsi:type="dcterms:W3CDTF">2024-05-24T11:13:30Z</dcterms:modified>
</cp:coreProperties>
</file>