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708\Desktop\Veřejné zakázky\2025\Chodník Puškinova\VZ\"/>
    </mc:Choice>
  </mc:AlternateContent>
  <xr:revisionPtr revIDLastSave="0" documentId="13_ncr:1_{AE9EA664-D255-449F-A807-BF812B959DF1}" xr6:coauthVersionLast="36" xr6:coauthVersionMax="36" xr10:uidLastSave="{00000000-0000-0000-0000-000000000000}"/>
  <bookViews>
    <workbookView xWindow="0" yWindow="0" windowWidth="28800" windowHeight="11625" activeTab="1" xr2:uid="{5E36D9D7-3AAF-4E73-AC52-AA1A6D73498F}"/>
  </bookViews>
  <sheets>
    <sheet name="Rekapitulace stavby" sheetId="4" r:id="rId1"/>
    <sheet name="PU - Puškinova ulice" sheetId="5" r:id="rId2"/>
  </sheets>
  <definedNames>
    <definedName name="_xlnm._FilterDatabase" localSheetId="1" hidden="1">'PU - Puškinova ulice'!$C$125:$K$248</definedName>
    <definedName name="_xlnm.Print_Titles" localSheetId="1">'PU - Puškinova ulice'!$125:$125</definedName>
    <definedName name="_xlnm.Print_Titles" localSheetId="0">'Rekapitulace stavby'!$92:$92</definedName>
    <definedName name="_xlnm.Print_Area" localSheetId="1">'PU - Puškinova ulice'!$C$113:$J$248</definedName>
    <definedName name="_xlnm.Print_Area" localSheetId="0">'Rekapitulace stavby'!$D$4:$AO$76,'Rekapitulace stavby'!$C$82:$AQ$96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E85" i="5" s="1"/>
  <c r="J12" i="5"/>
  <c r="J14" i="5"/>
  <c r="E15" i="5"/>
  <c r="F91" i="5" s="1"/>
  <c r="J15" i="5"/>
  <c r="J17" i="5"/>
  <c r="E18" i="5"/>
  <c r="J18" i="5"/>
  <c r="J20" i="5"/>
  <c r="E21" i="5"/>
  <c r="J21" i="5"/>
  <c r="J23" i="5"/>
  <c r="E24" i="5"/>
  <c r="J24" i="5"/>
  <c r="J35" i="5"/>
  <c r="J36" i="5"/>
  <c r="J37" i="5"/>
  <c r="E87" i="5"/>
  <c r="F89" i="5"/>
  <c r="J89" i="5"/>
  <c r="J91" i="5"/>
  <c r="F92" i="5"/>
  <c r="J92" i="5"/>
  <c r="E116" i="5"/>
  <c r="E118" i="5"/>
  <c r="F120" i="5"/>
  <c r="J122" i="5"/>
  <c r="F123" i="5"/>
  <c r="J123" i="5"/>
  <c r="R127" i="5"/>
  <c r="J128" i="5"/>
  <c r="BE128" i="5" s="1"/>
  <c r="P128" i="5"/>
  <c r="P127" i="5" s="1"/>
  <c r="R128" i="5"/>
  <c r="T128" i="5"/>
  <c r="T127" i="5" s="1"/>
  <c r="BF128" i="5"/>
  <c r="BG128" i="5"/>
  <c r="BH128" i="5"/>
  <c r="BI128" i="5"/>
  <c r="BK128" i="5"/>
  <c r="BK127" i="5" s="1"/>
  <c r="J131" i="5"/>
  <c r="BE131" i="5" s="1"/>
  <c r="P131" i="5"/>
  <c r="R131" i="5"/>
  <c r="T131" i="5"/>
  <c r="T130" i="5" s="1"/>
  <c r="BF131" i="5"/>
  <c r="BG131" i="5"/>
  <c r="BH131" i="5"/>
  <c r="BI131" i="5"/>
  <c r="BK131" i="5"/>
  <c r="BK130" i="5" s="1"/>
  <c r="J130" i="5" s="1"/>
  <c r="J98" i="5" s="1"/>
  <c r="J134" i="5"/>
  <c r="BE134" i="5" s="1"/>
  <c r="P134" i="5"/>
  <c r="R134" i="5"/>
  <c r="R130" i="5" s="1"/>
  <c r="T134" i="5"/>
  <c r="BF134" i="5"/>
  <c r="BG134" i="5"/>
  <c r="BH134" i="5"/>
  <c r="BI134" i="5"/>
  <c r="F37" i="5" s="1"/>
  <c r="BD95" i="4" s="1"/>
  <c r="BD94" i="4" s="1"/>
  <c r="W33" i="4" s="1"/>
  <c r="BK134" i="5"/>
  <c r="J137" i="5"/>
  <c r="P137" i="5"/>
  <c r="P130" i="5" s="1"/>
  <c r="R137" i="5"/>
  <c r="T137" i="5"/>
  <c r="BE137" i="5"/>
  <c r="BF137" i="5"/>
  <c r="BG137" i="5"/>
  <c r="BH137" i="5"/>
  <c r="BI137" i="5"/>
  <c r="BK137" i="5"/>
  <c r="J140" i="5"/>
  <c r="BE140" i="5" s="1"/>
  <c r="P140" i="5"/>
  <c r="R140" i="5"/>
  <c r="T140" i="5"/>
  <c r="BF140" i="5"/>
  <c r="BG140" i="5"/>
  <c r="BH140" i="5"/>
  <c r="BI140" i="5"/>
  <c r="BK140" i="5"/>
  <c r="J143" i="5"/>
  <c r="BE143" i="5" s="1"/>
  <c r="P143" i="5"/>
  <c r="R143" i="5"/>
  <c r="T143" i="5"/>
  <c r="BF143" i="5"/>
  <c r="BG143" i="5"/>
  <c r="BH143" i="5"/>
  <c r="BI143" i="5"/>
  <c r="BK143" i="5"/>
  <c r="J146" i="5"/>
  <c r="P146" i="5"/>
  <c r="R146" i="5"/>
  <c r="T146" i="5"/>
  <c r="BE146" i="5"/>
  <c r="BF146" i="5"/>
  <c r="BG146" i="5"/>
  <c r="BH146" i="5"/>
  <c r="BI146" i="5"/>
  <c r="BK146" i="5"/>
  <c r="J149" i="5"/>
  <c r="BE149" i="5" s="1"/>
  <c r="P149" i="5"/>
  <c r="R149" i="5"/>
  <c r="T149" i="5"/>
  <c r="BF149" i="5"/>
  <c r="BG149" i="5"/>
  <c r="BH149" i="5"/>
  <c r="BI149" i="5"/>
  <c r="BK149" i="5"/>
  <c r="J153" i="5"/>
  <c r="BE153" i="5" s="1"/>
  <c r="P153" i="5"/>
  <c r="R153" i="5"/>
  <c r="T153" i="5"/>
  <c r="BF153" i="5"/>
  <c r="BG153" i="5"/>
  <c r="BH153" i="5"/>
  <c r="BI153" i="5"/>
  <c r="BK153" i="5"/>
  <c r="J157" i="5"/>
  <c r="BE157" i="5" s="1"/>
  <c r="P157" i="5"/>
  <c r="R157" i="5"/>
  <c r="T157" i="5"/>
  <c r="T156" i="5" s="1"/>
  <c r="BF157" i="5"/>
  <c r="BG157" i="5"/>
  <c r="BH157" i="5"/>
  <c r="BI157" i="5"/>
  <c r="BK157" i="5"/>
  <c r="J160" i="5"/>
  <c r="P160" i="5"/>
  <c r="P156" i="5" s="1"/>
  <c r="R160" i="5"/>
  <c r="T160" i="5"/>
  <c r="BE160" i="5"/>
  <c r="BF160" i="5"/>
  <c r="BG160" i="5"/>
  <c r="BH160" i="5"/>
  <c r="BI160" i="5"/>
  <c r="BK160" i="5"/>
  <c r="J161" i="5"/>
  <c r="BE161" i="5" s="1"/>
  <c r="P161" i="5"/>
  <c r="R161" i="5"/>
  <c r="T161" i="5"/>
  <c r="BF161" i="5"/>
  <c r="BG161" i="5"/>
  <c r="BH161" i="5"/>
  <c r="BI161" i="5"/>
  <c r="BK161" i="5"/>
  <c r="BK156" i="5" s="1"/>
  <c r="J156" i="5" s="1"/>
  <c r="J99" i="5" s="1"/>
  <c r="J162" i="5"/>
  <c r="BE162" i="5" s="1"/>
  <c r="P162" i="5"/>
  <c r="R162" i="5"/>
  <c r="R156" i="5" s="1"/>
  <c r="T162" i="5"/>
  <c r="BF162" i="5"/>
  <c r="BG162" i="5"/>
  <c r="BH162" i="5"/>
  <c r="BI162" i="5"/>
  <c r="BK162" i="5"/>
  <c r="J163" i="5"/>
  <c r="P163" i="5"/>
  <c r="R163" i="5"/>
  <c r="T163" i="5"/>
  <c r="BE163" i="5"/>
  <c r="BF163" i="5"/>
  <c r="BG163" i="5"/>
  <c r="BH163" i="5"/>
  <c r="BI163" i="5"/>
  <c r="BK163" i="5"/>
  <c r="P164" i="5"/>
  <c r="T164" i="5"/>
  <c r="J165" i="5"/>
  <c r="P165" i="5"/>
  <c r="R165" i="5"/>
  <c r="R164" i="5" s="1"/>
  <c r="T165" i="5"/>
  <c r="BE165" i="5"/>
  <c r="BF165" i="5"/>
  <c r="BG165" i="5"/>
  <c r="BH165" i="5"/>
  <c r="BI165" i="5"/>
  <c r="BK165" i="5"/>
  <c r="J168" i="5"/>
  <c r="BE168" i="5" s="1"/>
  <c r="P168" i="5"/>
  <c r="R168" i="5"/>
  <c r="T168" i="5"/>
  <c r="BF168" i="5"/>
  <c r="BG168" i="5"/>
  <c r="BH168" i="5"/>
  <c r="BI168" i="5"/>
  <c r="BK168" i="5"/>
  <c r="BK164" i="5" s="1"/>
  <c r="J164" i="5" s="1"/>
  <c r="J100" i="5" s="1"/>
  <c r="R172" i="5"/>
  <c r="J173" i="5"/>
  <c r="BE173" i="5" s="1"/>
  <c r="P173" i="5"/>
  <c r="P172" i="5" s="1"/>
  <c r="R173" i="5"/>
  <c r="T173" i="5"/>
  <c r="T172" i="5" s="1"/>
  <c r="BF173" i="5"/>
  <c r="BG173" i="5"/>
  <c r="BH173" i="5"/>
  <c r="BI173" i="5"/>
  <c r="BK173" i="5"/>
  <c r="BK172" i="5" s="1"/>
  <c r="J172" i="5" s="1"/>
  <c r="J101" i="5" s="1"/>
  <c r="J176" i="5"/>
  <c r="BE176" i="5" s="1"/>
  <c r="P176" i="5"/>
  <c r="R176" i="5"/>
  <c r="T176" i="5"/>
  <c r="BF176" i="5"/>
  <c r="BG176" i="5"/>
  <c r="BH176" i="5"/>
  <c r="BI176" i="5"/>
  <c r="BK176" i="5"/>
  <c r="J181" i="5"/>
  <c r="P181" i="5"/>
  <c r="R181" i="5"/>
  <c r="T181" i="5"/>
  <c r="BE181" i="5"/>
  <c r="BF181" i="5"/>
  <c r="BG181" i="5"/>
  <c r="BH181" i="5"/>
  <c r="BI181" i="5"/>
  <c r="BK181" i="5"/>
  <c r="J186" i="5"/>
  <c r="BE186" i="5" s="1"/>
  <c r="P186" i="5"/>
  <c r="R186" i="5"/>
  <c r="T186" i="5"/>
  <c r="BF186" i="5"/>
  <c r="BG186" i="5"/>
  <c r="BH186" i="5"/>
  <c r="BI186" i="5"/>
  <c r="BK186" i="5"/>
  <c r="J193" i="5"/>
  <c r="BE193" i="5" s="1"/>
  <c r="P193" i="5"/>
  <c r="R193" i="5"/>
  <c r="T193" i="5"/>
  <c r="BF193" i="5"/>
  <c r="BG193" i="5"/>
  <c r="BH193" i="5"/>
  <c r="BI193" i="5"/>
  <c r="BK193" i="5"/>
  <c r="J196" i="5"/>
  <c r="P196" i="5"/>
  <c r="R196" i="5"/>
  <c r="T196" i="5"/>
  <c r="BE196" i="5"/>
  <c r="BF196" i="5"/>
  <c r="BG196" i="5"/>
  <c r="BH196" i="5"/>
  <c r="BI196" i="5"/>
  <c r="BK196" i="5"/>
  <c r="T199" i="5"/>
  <c r="J200" i="5"/>
  <c r="P200" i="5"/>
  <c r="P199" i="5" s="1"/>
  <c r="R200" i="5"/>
  <c r="R199" i="5" s="1"/>
  <c r="T200" i="5"/>
  <c r="BE200" i="5"/>
  <c r="BF200" i="5"/>
  <c r="BG200" i="5"/>
  <c r="BH200" i="5"/>
  <c r="BI200" i="5"/>
  <c r="BK200" i="5"/>
  <c r="J203" i="5"/>
  <c r="BE203" i="5" s="1"/>
  <c r="P203" i="5"/>
  <c r="R203" i="5"/>
  <c r="T203" i="5"/>
  <c r="BF203" i="5"/>
  <c r="BG203" i="5"/>
  <c r="BH203" i="5"/>
  <c r="BI203" i="5"/>
  <c r="BK203" i="5"/>
  <c r="BK199" i="5" s="1"/>
  <c r="J199" i="5" s="1"/>
  <c r="J102" i="5" s="1"/>
  <c r="J207" i="5"/>
  <c r="BE207" i="5" s="1"/>
  <c r="P207" i="5"/>
  <c r="R207" i="5"/>
  <c r="T207" i="5"/>
  <c r="BF207" i="5"/>
  <c r="BG207" i="5"/>
  <c r="BH207" i="5"/>
  <c r="BI207" i="5"/>
  <c r="BK207" i="5"/>
  <c r="J212" i="5"/>
  <c r="BE212" i="5" s="1"/>
  <c r="P212" i="5"/>
  <c r="R212" i="5"/>
  <c r="T212" i="5"/>
  <c r="BF212" i="5"/>
  <c r="BG212" i="5"/>
  <c r="BH212" i="5"/>
  <c r="BI212" i="5"/>
  <c r="BK212" i="5"/>
  <c r="BK211" i="5" s="1"/>
  <c r="J215" i="5"/>
  <c r="BE215" i="5" s="1"/>
  <c r="P215" i="5"/>
  <c r="R215" i="5"/>
  <c r="R211" i="5" s="1"/>
  <c r="T215" i="5"/>
  <c r="BF215" i="5"/>
  <c r="BG215" i="5"/>
  <c r="BH215" i="5"/>
  <c r="BI215" i="5"/>
  <c r="BK215" i="5"/>
  <c r="J218" i="5"/>
  <c r="P218" i="5"/>
  <c r="P211" i="5" s="1"/>
  <c r="R218" i="5"/>
  <c r="T218" i="5"/>
  <c r="BE218" i="5"/>
  <c r="BF218" i="5"/>
  <c r="BG218" i="5"/>
  <c r="BH218" i="5"/>
  <c r="BI218" i="5"/>
  <c r="BK218" i="5"/>
  <c r="J222" i="5"/>
  <c r="BE222" i="5" s="1"/>
  <c r="P222" i="5"/>
  <c r="R222" i="5"/>
  <c r="T222" i="5"/>
  <c r="T211" i="5" s="1"/>
  <c r="BF222" i="5"/>
  <c r="BG222" i="5"/>
  <c r="BH222" i="5"/>
  <c r="BI222" i="5"/>
  <c r="BK222" i="5"/>
  <c r="J225" i="5"/>
  <c r="BE225" i="5" s="1"/>
  <c r="P225" i="5"/>
  <c r="R225" i="5"/>
  <c r="T225" i="5"/>
  <c r="BF225" i="5"/>
  <c r="BG225" i="5"/>
  <c r="BH225" i="5"/>
  <c r="BI225" i="5"/>
  <c r="BK225" i="5"/>
  <c r="J229" i="5"/>
  <c r="P229" i="5"/>
  <c r="R229" i="5"/>
  <c r="T229" i="5"/>
  <c r="BE229" i="5"/>
  <c r="BF229" i="5"/>
  <c r="BG229" i="5"/>
  <c r="BH229" i="5"/>
  <c r="BI229" i="5"/>
  <c r="BK229" i="5"/>
  <c r="J232" i="5"/>
  <c r="BE232" i="5" s="1"/>
  <c r="P232" i="5"/>
  <c r="R232" i="5"/>
  <c r="T232" i="5"/>
  <c r="BF232" i="5"/>
  <c r="BG232" i="5"/>
  <c r="BH232" i="5"/>
  <c r="BI232" i="5"/>
  <c r="BK232" i="5"/>
  <c r="J236" i="5"/>
  <c r="BE236" i="5" s="1"/>
  <c r="P236" i="5"/>
  <c r="R236" i="5"/>
  <c r="T236" i="5"/>
  <c r="T235" i="5" s="1"/>
  <c r="BF236" i="5"/>
  <c r="BG236" i="5"/>
  <c r="BH236" i="5"/>
  <c r="BI236" i="5"/>
  <c r="BK236" i="5"/>
  <c r="BK235" i="5" s="1"/>
  <c r="J235" i="5" s="1"/>
  <c r="J105" i="5" s="1"/>
  <c r="T241" i="5"/>
  <c r="J242" i="5"/>
  <c r="BE242" i="5" s="1"/>
  <c r="P242" i="5"/>
  <c r="R242" i="5"/>
  <c r="T242" i="5"/>
  <c r="BF242" i="5"/>
  <c r="BG242" i="5"/>
  <c r="BH242" i="5"/>
  <c r="BI242" i="5"/>
  <c r="BK242" i="5"/>
  <c r="BK241" i="5" s="1"/>
  <c r="J241" i="5" s="1"/>
  <c r="J106" i="5" s="1"/>
  <c r="J243" i="5"/>
  <c r="BE243" i="5" s="1"/>
  <c r="P243" i="5"/>
  <c r="R243" i="5"/>
  <c r="R241" i="5" s="1"/>
  <c r="R235" i="5" s="1"/>
  <c r="T243" i="5"/>
  <c r="BF243" i="5"/>
  <c r="BG243" i="5"/>
  <c r="BH243" i="5"/>
  <c r="BI243" i="5"/>
  <c r="BK243" i="5"/>
  <c r="J245" i="5"/>
  <c r="P245" i="5"/>
  <c r="P241" i="5" s="1"/>
  <c r="R245" i="5"/>
  <c r="T245" i="5"/>
  <c r="BE245" i="5"/>
  <c r="BF245" i="5"/>
  <c r="BG245" i="5"/>
  <c r="BH245" i="5"/>
  <c r="BI245" i="5"/>
  <c r="BK245" i="5"/>
  <c r="L84" i="4"/>
  <c r="L85" i="4"/>
  <c r="L87" i="4"/>
  <c r="AM87" i="4"/>
  <c r="L89" i="4"/>
  <c r="AM89" i="4"/>
  <c r="L90" i="4"/>
  <c r="AM90" i="4"/>
  <c r="AS94" i="4"/>
  <c r="AX95" i="4"/>
  <c r="AY95" i="4"/>
  <c r="F36" i="5" l="1"/>
  <c r="BC95" i="4" s="1"/>
  <c r="BC94" i="4" s="1"/>
  <c r="AY94" i="4" s="1"/>
  <c r="F35" i="5"/>
  <c r="BB95" i="4" s="1"/>
  <c r="BB94" i="4" s="1"/>
  <c r="W31" i="4" s="1"/>
  <c r="F34" i="5"/>
  <c r="BA95" i="4" s="1"/>
  <c r="BA94" i="4" s="1"/>
  <c r="AW94" i="4" s="1"/>
  <c r="AK30" i="4" s="1"/>
  <c r="J34" i="5"/>
  <c r="AW95" i="4" s="1"/>
  <c r="J211" i="5"/>
  <c r="J104" i="5" s="1"/>
  <c r="BK210" i="5"/>
  <c r="J210" i="5" s="1"/>
  <c r="J103" i="5" s="1"/>
  <c r="T210" i="5"/>
  <c r="P235" i="5"/>
  <c r="P210" i="5" s="1"/>
  <c r="P126" i="5" s="1"/>
  <c r="AU95" i="4" s="1"/>
  <c r="AU94" i="4" s="1"/>
  <c r="T126" i="5"/>
  <c r="R210" i="5"/>
  <c r="BK126" i="5"/>
  <c r="J126" i="5" s="1"/>
  <c r="J127" i="5"/>
  <c r="J97" i="5" s="1"/>
  <c r="F33" i="5"/>
  <c r="AZ95" i="4" s="1"/>
  <c r="AZ94" i="4" s="1"/>
  <c r="W29" i="4" s="1"/>
  <c r="J33" i="5"/>
  <c r="AV95" i="4" s="1"/>
  <c r="R126" i="5"/>
  <c r="F122" i="5"/>
  <c r="W32" i="4" l="1"/>
  <c r="AX94" i="4"/>
  <c r="W30" i="4"/>
  <c r="AT95" i="4"/>
  <c r="AV94" i="4"/>
  <c r="AK29" i="4" s="1"/>
  <c r="J30" i="5"/>
  <c r="J96" i="5"/>
  <c r="AT94" i="4" l="1"/>
  <c r="J39" i="5"/>
  <c r="AG95" i="4"/>
  <c r="AG94" i="4" l="1"/>
  <c r="AK26" i="4" s="1"/>
  <c r="AK35" i="4" s="1"/>
  <c r="AN95" i="4"/>
  <c r="AN94" i="4" l="1"/>
</calcChain>
</file>

<file path=xl/sharedStrings.xml><?xml version="1.0" encoding="utf-8"?>
<sst xmlns="http://schemas.openxmlformats.org/spreadsheetml/2006/main" count="1465" uniqueCount="302">
  <si>
    <t>Export Komplet</t>
  </si>
  <si>
    <t/>
  </si>
  <si>
    <t>2.0</t>
  </si>
  <si>
    <t>False</t>
  </si>
  <si>
    <t>{7f178687-8ba8-4cf2-b18a-ddaaf0bd80fe}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</si>
  <si>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</si>
  <si>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</si>
  <si>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</si>
  <si>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</si>
  <si>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</si>
  <si>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</si>
  <si>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</si>
  <si>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</si>
  <si>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</si>
  <si>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IMPORT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</si>
  <si>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</si>
  <si>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</si>
  <si>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</si>
  <si>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</si>
  <si>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</si>
  <si>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</si>
  <si>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</si>
  <si>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</si>
  <si>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</si>
  <si>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</si>
  <si>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</si>
  <si>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</si>
  <si>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</si>
  <si>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</si>
  <si>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</si>
  <si>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</si>
  <si>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</si>
  <si>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</si>
  <si>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</si>
  <si>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</si>
  <si>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</si>
  <si>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</si>
  <si>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</si>
  <si>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</si>
  <si>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</si>
  <si>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</si>
  <si>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</si>
  <si>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</si>
  <si>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</si>
  <si>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</si>
  <si>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</si>
  <si>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</si>
  <si>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</si>
  <si>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</si>
  <si>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</si>
  <si>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</si>
  <si>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</si>
  <si>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</si>
  <si>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</si>
  <si>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</si>
  <si>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</si>
  <si>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</si>
  <si>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</si>
  <si>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</si>
  <si>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</si>
  <si>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</si>
  <si>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</si>
  <si>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</si>
  <si>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</si>
  <si>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</si>
  <si>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</si>
  <si>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</si>
  <si>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</si>
  <si>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</si>
  <si>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</si>
  <si>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</si>
  <si>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</si>
  <si>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</si>
  <si>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</si>
  <si>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</si>
  <si>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PU</t>
  </si>
  <si>
    <t>Puškinova ulice</t>
  </si>
  <si>
    <t>STA</t>
  </si>
  <si>
    <t>1</t>
  </si>
  <si>
    <t>{35992fc3-b171-4ddc-81c8-a16008bd88b4}</t>
  </si>
  <si>
    <t>2</t>
  </si>
  <si>
    <t>KRYCÍ LIST SOUPISU PRACÍ</t>
  </si>
  <si>
    <t>Objekt:</t>
  </si>
  <si>
    <t>PU - Puškinova ulice</t>
  </si>
  <si>
    <t>REKAPITULACE ČLENĚNÍ SOUPISU PRACÍ</t>
  </si>
  <si>
    <t>Kód dílu - Popis</t>
  </si>
  <si>
    <t>Cena celkem [CZK]</t>
  </si>
  <si>
    <t>Náklady ze soupisu prací</t>
  </si>
  <si>
    <t>-1</t>
  </si>
  <si>
    <t>21.22 - Elektromontáže- Svítidla</t>
  </si>
  <si>
    <t xml:space="preserve">21.23 - Elektromontáže- Materiál včetně montáže </t>
  </si>
  <si>
    <t xml:space="preserve">21.24 - Elektromontáže- Výkopové práce </t>
  </si>
  <si>
    <t>21.25 - Elektromontáže- Ostatní</t>
  </si>
  <si>
    <t>5 - Komunikace</t>
  </si>
  <si>
    <t>91 - Doplňující práce na komunikaci</t>
  </si>
  <si>
    <t>HSV - Práce a dodávky HSV</t>
  </si>
  <si>
    <t xml:space="preserve">    1 - Zemní práce</t>
  </si>
  <si>
    <t xml:space="preserve">    998 - Přesun hmot</t>
  </si>
  <si>
    <t xml:space="preserve">  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</si>
  <si>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</si>
  <si>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</si>
  <si>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</si>
  <si>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</si>
  <si>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</si>
  <si>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</si>
  <si>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</si>
  <si>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</si>
  <si>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</si>
  <si>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</si>
  <si>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</si>
  <si>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</si>
  <si>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</si>
  <si>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21.22</t>
  </si>
  <si>
    <t>Elektromontáže- Svítidla</t>
  </si>
  <si>
    <t>ROZPOCET</t>
  </si>
  <si>
    <t>K</t>
  </si>
  <si>
    <t>EL3S001</t>
  </si>
  <si>
    <t>Svítidlo A1 včetně montáže a popl.za likvidaci</t>
  </si>
  <si>
    <t>ks</t>
  </si>
  <si>
    <t>4</t>
  </si>
  <si>
    <t>VV</t>
  </si>
  <si>
    <t>21.23</t>
  </si>
  <si>
    <t xml:space="preserve">Elektromontáže- Materiál včetně montáže </t>
  </si>
  <si>
    <t>EL3DK001</t>
  </si>
  <si>
    <t>Stožár JB10 bezpaticový , třístupňový , včetně svorkovnice a kabeláže pro svítidlo , včetně ochranné manžety přechodu zemin vzduch</t>
  </si>
  <si>
    <t>Součet</t>
  </si>
  <si>
    <t>3</t>
  </si>
  <si>
    <t>EL3DK002</t>
  </si>
  <si>
    <t>Betonový základy pro stožár JB10</t>
  </si>
  <si>
    <t>6</t>
  </si>
  <si>
    <t>EL3DK003</t>
  </si>
  <si>
    <t>Výložník na stožár 1,5m vč.montáže</t>
  </si>
  <si>
    <t>8</t>
  </si>
  <si>
    <t>5</t>
  </si>
  <si>
    <t>EL3DK004</t>
  </si>
  <si>
    <t>Kabel 1-CYKY 5x25 včetně montáže</t>
  </si>
  <si>
    <t>m</t>
  </si>
  <si>
    <t>10</t>
  </si>
  <si>
    <t>EL3DK005</t>
  </si>
  <si>
    <t>Dodávka a montáž Trubka chráničová ohebná 63/52</t>
  </si>
  <si>
    <t>7</t>
  </si>
  <si>
    <t>EL3DK007</t>
  </si>
  <si>
    <t>Dodávka a montáž zemnícího pásku FeZn 30x4</t>
  </si>
  <si>
    <t>14</t>
  </si>
  <si>
    <t>EL3DK008</t>
  </si>
  <si>
    <t>Kabel 1-CYKY 5x2,5 včetně montáže</t>
  </si>
  <si>
    <t>16</t>
  </si>
  <si>
    <t>1*12</t>
  </si>
  <si>
    <t xml:space="preserve">propojení svítidla s rozvodnicí </t>
  </si>
  <si>
    <t>9</t>
  </si>
  <si>
    <t>EL3DK010</t>
  </si>
  <si>
    <t>Ukončení kabelu 5x25</t>
  </si>
  <si>
    <t>18</t>
  </si>
  <si>
    <t>21.24</t>
  </si>
  <si>
    <t xml:space="preserve">Elektromontáže- Výkopové práce </t>
  </si>
  <si>
    <t>EL3Z002</t>
  </si>
  <si>
    <t>Jáma pro stožár VO ruční, zemina 4</t>
  </si>
  <si>
    <t>20</t>
  </si>
  <si>
    <t>11</t>
  </si>
  <si>
    <t>EL3Z003</t>
  </si>
  <si>
    <t>Výkop rýhy 50/100, zemina 4</t>
  </si>
  <si>
    <t>22</t>
  </si>
  <si>
    <t>EL3Z004</t>
  </si>
  <si>
    <t>Kabelové lože písek, š.65</t>
  </si>
  <si>
    <t>24</t>
  </si>
  <si>
    <t>13</t>
  </si>
  <si>
    <t>EL3Z005</t>
  </si>
  <si>
    <t>Krycí folie plast</t>
  </si>
  <si>
    <t>26</t>
  </si>
  <si>
    <t>EL3Z006</t>
  </si>
  <si>
    <t>Zához rýhy 50/100, zemina 4</t>
  </si>
  <si>
    <t>28</t>
  </si>
  <si>
    <t>21.25</t>
  </si>
  <si>
    <t>Elektromontáže- Ostatní</t>
  </si>
  <si>
    <t>15</t>
  </si>
  <si>
    <t>EL3OS001</t>
  </si>
  <si>
    <t>Revize</t>
  </si>
  <si>
    <t>soub</t>
  </si>
  <si>
    <t>32</t>
  </si>
  <si>
    <t>EL3OS004</t>
  </si>
  <si>
    <t>demontáž a likvidace stávající lampa</t>
  </si>
  <si>
    <t>soub.</t>
  </si>
  <si>
    <t>34</t>
  </si>
  <si>
    <t>demontáž a likvidace stávají lampa</t>
  </si>
  <si>
    <t>Komunikace</t>
  </si>
  <si>
    <t>17</t>
  </si>
  <si>
    <t>564871116</t>
  </si>
  <si>
    <t>Podklad ze štěrkodrti ŠD s rozprostřením a zhutněním plochy přes 100 m2, po zhutnění tl. 300 mm</t>
  </si>
  <si>
    <t>m2</t>
  </si>
  <si>
    <t>36</t>
  </si>
  <si>
    <t>222+126</t>
  </si>
  <si>
    <t>51</t>
  </si>
  <si>
    <t>596211212</t>
  </si>
  <si>
    <t>Kladení zámkové dlažby komunikací pro pěší ručně tl 80 mm skupiny A pl přes 100 do 300 m2</t>
  </si>
  <si>
    <t>-403369726</t>
  </si>
  <si>
    <t>Online PSC</t>
  </si>
  <si>
    <t>https://podminky.urs.cz/item/CS_URS_2025_01/596211212</t>
  </si>
  <si>
    <t>P</t>
  </si>
  <si>
    <t>Poznámka k položce:_x000D_
URS 1/2025</t>
  </si>
  <si>
    <t>126</t>
  </si>
  <si>
    <t>52</t>
  </si>
  <si>
    <t>M</t>
  </si>
  <si>
    <t>59245020</t>
  </si>
  <si>
    <t>dlažba skladebná betonová 200x100mm tl 80mm přírodní</t>
  </si>
  <si>
    <t>1413759476</t>
  </si>
  <si>
    <t>126*1,02 'Přepočtené koeficientem množství</t>
  </si>
  <si>
    <t>596215021R00</t>
  </si>
  <si>
    <t>Kladení zámkové dlažby do drtě tloušťka dlažby 60 mm, tloušťka lože 40 mm</t>
  </si>
  <si>
    <t>38</t>
  </si>
  <si>
    <t>Poznámka k položce:_x000D_
Poznámka k položce: Poznámka k položce: s provedením lože z kameniva drceného, s vyplněním spár, s dvojitým hutněním a se smetením přebytečného materiálu na krajnici. S dodáním hmot pro lože a výplň spár.</t>
  </si>
  <si>
    <t xml:space="preserve">dlažba zámková </t>
  </si>
  <si>
    <t>216</t>
  </si>
  <si>
    <t>dlažba pro nevidomé</t>
  </si>
  <si>
    <t>19</t>
  </si>
  <si>
    <t>592451151R</t>
  </si>
  <si>
    <t>dlažba betonová dvouvrstvá, skladebná; obdélník; dlaždice pro nevidomé; červená; l = 200 mm; š = 100 mm; tl. 60,0 mm</t>
  </si>
  <si>
    <t>40</t>
  </si>
  <si>
    <t>6*1,03</t>
  </si>
  <si>
    <t>59245110R</t>
  </si>
  <si>
    <t>dlažba betonová dvouvrstvá, skladebná; obdélník; šedá; l = 200 mm; š = 100 mm; tl. 60,0 mm</t>
  </si>
  <si>
    <t>42</t>
  </si>
  <si>
    <t>216*1,1</t>
  </si>
  <si>
    <t>91</t>
  </si>
  <si>
    <t>Doplňující práce na komunikaci</t>
  </si>
  <si>
    <t>57</t>
  </si>
  <si>
    <t>59217031</t>
  </si>
  <si>
    <t>obrubník silniční betonový 1000x150x250mm</t>
  </si>
  <si>
    <t>393531069</t>
  </si>
  <si>
    <t>102</t>
  </si>
  <si>
    <t>917862111R00</t>
  </si>
  <si>
    <t>Osazení silničního nebo chodníkového betonového obrubníku stojatého, s boční opěrou z betonu prostého, do lože z betonu prostého C 12/15</t>
  </si>
  <si>
    <t>44</t>
  </si>
  <si>
    <t>Poznámka k položce:_x000D_
Poznámka k položce: Poznámka k položce: S dodáním hmot pro lože tl. 80-100 mm.</t>
  </si>
  <si>
    <t>30+102</t>
  </si>
  <si>
    <t>23</t>
  </si>
  <si>
    <t>59217420R</t>
  </si>
  <si>
    <t>obrubník chodníkový materiál beton; l = 1000,0 mm; š = 100,0 mm; h = 200,0 mm; barva šedá</t>
  </si>
  <si>
    <t>kus</t>
  </si>
  <si>
    <t>46</t>
  </si>
  <si>
    <t>30</t>
  </si>
  <si>
    <t>HSV</t>
  </si>
  <si>
    <t>Práce a dodávky HSV</t>
  </si>
  <si>
    <t>Zemní práce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</si>
  <si>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</si>
  <si>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</si>
  <si>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48</t>
  </si>
  <si>
    <t>348</t>
  </si>
  <si>
    <t>58</t>
  </si>
  <si>
    <t>113202111</t>
  </si>
  <si>
    <t>Vytrhání obrub s vybouráním lože, s přemístěním hmot na skládku na vzdálenost do 3 m nebo s naložením na dopravní prostředek z krajníků nebo obrubníků stojatých</t>
  </si>
  <si>
    <t>-72885284</t>
  </si>
  <si>
    <t>84</t>
  </si>
  <si>
    <t>58337308</t>
  </si>
  <si>
    <t>štěrkopísek frakce 0/2</t>
  </si>
  <si>
    <t>t</t>
  </si>
  <si>
    <t>72</t>
  </si>
  <si>
    <t>obsyp kabeláže</t>
  </si>
  <si>
    <t>1,13</t>
  </si>
  <si>
    <t>181351105</t>
  </si>
  <si>
    <t>Rozprostření a urovnání ornice v rovině nebo ve svahu sklonu do 1:5 strojně při souvislé ploše přes 100 do 500 m2, tl. vrstvy přes 250 do 300 mm</t>
  </si>
  <si>
    <t>78</t>
  </si>
  <si>
    <t>69</t>
  </si>
  <si>
    <t>39</t>
  </si>
  <si>
    <t>181411131</t>
  </si>
  <si>
    <t>Založení parkového trávníku výsevem pl do 1000 m2 v rovině a ve svahu do 1:5</t>
  </si>
  <si>
    <t>916274499</t>
  </si>
  <si>
    <t>https://podminky.urs.cz/item/CS_URS_2025_01/181411131</t>
  </si>
  <si>
    <t>00572470</t>
  </si>
  <si>
    <t>osivo směs travní univerzál</t>
  </si>
  <si>
    <t>kg</t>
  </si>
  <si>
    <t>82</t>
  </si>
  <si>
    <t>69*0,025 "Přepočtené koeficientem množství</t>
  </si>
  <si>
    <t>41</t>
  </si>
  <si>
    <t>181050010RA0</t>
  </si>
  <si>
    <t>Terénní modelace</t>
  </si>
  <si>
    <t>826444552</t>
  </si>
  <si>
    <t>998</t>
  </si>
  <si>
    <t>Přesun hmot</t>
  </si>
  <si>
    <t>56</t>
  </si>
  <si>
    <t>998223011</t>
  </si>
  <si>
    <t>Přesun hmot pro pozemní komunikace s krytem dlážděným</t>
  </si>
  <si>
    <t>495918745</t>
  </si>
  <si>
    <t>https://podminky.urs.cz/item/CS_URS_2025_01/998223011</t>
  </si>
  <si>
    <t>292</t>
  </si>
  <si>
    <t>997</t>
  </si>
  <si>
    <t>Doprava suti a vybouraných hmot</t>
  </si>
  <si>
    <t>53</t>
  </si>
  <si>
    <t>997013501</t>
  </si>
  <si>
    <t>Odvoz suti a vybouraných hmot na skládku nebo meziskládku se složením, na vzdálenost do 1 km</t>
  </si>
  <si>
    <t>-1967385145</t>
  </si>
  <si>
    <t>54</t>
  </si>
  <si>
    <t>997013509</t>
  </si>
  <si>
    <t>Odvoz suti a vybouraných hmot na skládku nebo meziskládku se složením, na vzdálenost Příplatek k ceně za každý další započatý 1 km přes 1 km</t>
  </si>
  <si>
    <t>-2056584154</t>
  </si>
  <si>
    <t>107,7*19</t>
  </si>
  <si>
    <t>55</t>
  </si>
  <si>
    <t>997013601</t>
  </si>
  <si>
    <t>Poplatek za uložení na skládce (skládkovné) stavebního odpadu betonového kód odpadu 17 01 01</t>
  </si>
  <si>
    <t>69598721</t>
  </si>
  <si>
    <t>https://podminky.urs.cz/item/CS_URS_2025_01/997013601</t>
  </si>
  <si>
    <t>107,7</t>
  </si>
  <si>
    <t xml:space="preserve">Puškinova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</si>
</sst>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Arial CE"/>
      <family val="2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sz val="10"/>
      <color rgb="FF969696"/>
      <name val="Arial CE"/>
    </font>
    <font>
      <sz val="10"/>
      <name val="Arial CE"/>
    </font>
    <font>
      <b/>
      <sz val="8"/>
      <color rgb="FF969696"/>
      <name val="Arial CE"/>
    </font>
    <font>
      <b/>
      <sz val="11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sz val="8"/>
      <color rgb="FF800080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27">
    <xf numFmtId="0" fontId="0" fillId="0" borderId="0" xfId="0"/>
    <xf numFmtId="0" fontId="3" fillId="0" borderId="0" xfId="2" applyFont="1" applyAlignment="1">
      <alignment horizontal="left" vertical="center"/>
    </xf>
    <xf numFmtId="0" fontId="2" fillId="0" borderId="0" xfId="2"/>
    <xf numFmtId="0" fontId="2" fillId="0" borderId="0" xfId="2" applyAlignment="1">
      <alignment horizontal="left" vertical="center"/>
    </xf>
    <xf numFmtId="0" fontId="2" fillId="0" borderId="1" xfId="2" applyBorder="1"/>
    <xf numFmtId="0" fontId="2" fillId="0" borderId="2" xfId="2" applyBorder="1"/>
    <xf numFmtId="0" fontId="2" fillId="0" borderId="3" xfId="2" applyBorder="1"/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2" borderId="0" xfId="2" applyFont="1" applyFill="1" applyAlignment="1" applyProtection="1">
      <alignment horizontal="left" vertical="center"/>
      <protection locked="0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0" fontId="2" fillId="0" borderId="4" xfId="2" applyBorder="1"/>
    <xf numFmtId="0" fontId="2" fillId="0" borderId="3" xfId="2" applyBorder="1" applyAlignment="1">
      <alignment vertical="center"/>
    </xf>
    <xf numFmtId="0" fontId="2" fillId="0" borderId="0" xfId="2" applyAlignment="1">
      <alignment vertical="center"/>
    </xf>
    <xf numFmtId="0" fontId="11" fillId="0" borderId="5" xfId="2" applyFont="1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2" fillId="4" borderId="0" xfId="2" applyFill="1" applyAlignment="1">
      <alignment vertical="center"/>
    </xf>
    <xf numFmtId="0" fontId="13" fillId="4" borderId="6" xfId="2" applyFont="1" applyFill="1" applyBorder="1" applyAlignment="1">
      <alignment horizontal="left" vertical="center"/>
    </xf>
    <xf numFmtId="0" fontId="2" fillId="4" borderId="7" xfId="2" applyFill="1" applyBorder="1" applyAlignment="1">
      <alignment vertical="center"/>
    </xf>
    <xf numFmtId="0" fontId="13" fillId="4" borderId="7" xfId="2" applyFont="1" applyFill="1" applyBorder="1" applyAlignment="1">
      <alignment horizontal="center" vertical="center"/>
    </xf>
    <xf numFmtId="0" fontId="14" fillId="0" borderId="4" xfId="2" applyFont="1" applyBorder="1" applyAlignment="1">
      <alignment horizontal="left" vertical="center"/>
    </xf>
    <xf numFmtId="0" fontId="2" fillId="0" borderId="4" xfId="2" applyBorder="1" applyAlignment="1">
      <alignment vertical="center"/>
    </xf>
    <xf numFmtId="0" fontId="7" fillId="0" borderId="5" xfId="2" applyFont="1" applyBorder="1" applyAlignment="1">
      <alignment horizontal="left" vertical="center"/>
    </xf>
    <xf numFmtId="0" fontId="2" fillId="0" borderId="9" xfId="2" applyBorder="1" applyAlignment="1">
      <alignment vertical="center"/>
    </xf>
    <xf numFmtId="0" fontId="2" fillId="0" borderId="10" xfId="2" applyBorder="1" applyAlignment="1">
      <alignment vertical="center"/>
    </xf>
    <xf numFmtId="0" fontId="2" fillId="0" borderId="1" xfId="2" applyBorder="1" applyAlignment="1">
      <alignment vertical="center"/>
    </xf>
    <xf numFmtId="0" fontId="2" fillId="0" borderId="2" xfId="2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3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0" fontId="2" fillId="0" borderId="12" xfId="2" applyBorder="1" applyAlignment="1">
      <alignment vertical="center"/>
    </xf>
    <xf numFmtId="0" fontId="2" fillId="0" borderId="13" xfId="2" applyBorder="1" applyAlignment="1">
      <alignment vertical="center"/>
    </xf>
    <xf numFmtId="0" fontId="2" fillId="0" borderId="15" xfId="2" applyBorder="1" applyAlignment="1">
      <alignment vertical="center"/>
    </xf>
    <xf numFmtId="0" fontId="2" fillId="5" borderId="7" xfId="2" applyFill="1" applyBorder="1" applyAlignment="1">
      <alignment vertical="center"/>
    </xf>
    <xf numFmtId="0" fontId="17" fillId="5" borderId="0" xfId="2" applyFont="1" applyFill="1" applyAlignment="1">
      <alignment horizontal="center" vertical="center"/>
    </xf>
    <xf numFmtId="0" fontId="18" fillId="0" borderId="16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 wrapText="1"/>
    </xf>
    <xf numFmtId="0" fontId="2" fillId="0" borderId="11" xfId="2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3" xfId="2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4" fontId="15" fillId="0" borderId="14" xfId="2" applyNumberFormat="1" applyFont="1" applyBorder="1" applyAlignment="1">
      <alignment vertical="center"/>
    </xf>
    <xf numFmtId="4" fontId="15" fillId="0" borderId="0" xfId="2" applyNumberFormat="1" applyFont="1" applyAlignment="1">
      <alignment vertical="center"/>
    </xf>
    <xf numFmtId="166" fontId="15" fillId="0" borderId="0" xfId="2" applyNumberFormat="1" applyFont="1" applyAlignment="1">
      <alignment vertical="center"/>
    </xf>
    <xf numFmtId="4" fontId="15" fillId="0" borderId="15" xfId="2" applyNumberFormat="1" applyFont="1" applyBorder="1" applyAlignment="1">
      <alignment vertical="center"/>
    </xf>
    <xf numFmtId="0" fontId="13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3" xfId="2" applyFont="1" applyBorder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4" fontId="25" fillId="0" borderId="19" xfId="2" applyNumberFormat="1" applyFont="1" applyBorder="1" applyAlignment="1">
      <alignment vertical="center"/>
    </xf>
    <xf numFmtId="4" fontId="25" fillId="0" borderId="20" xfId="2" applyNumberFormat="1" applyFont="1" applyBorder="1" applyAlignment="1">
      <alignment vertical="center"/>
    </xf>
    <xf numFmtId="166" fontId="25" fillId="0" borderId="20" xfId="2" applyNumberFormat="1" applyFont="1" applyBorder="1" applyAlignment="1">
      <alignment vertical="center"/>
    </xf>
    <xf numFmtId="4" fontId="25" fillId="0" borderId="21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6" fillId="0" borderId="0" xfId="2" applyFont="1" applyAlignment="1">
      <alignment horizontal="left" vertical="center"/>
    </xf>
    <xf numFmtId="165" fontId="8" fillId="0" borderId="0" xfId="2" applyNumberFormat="1" applyFont="1" applyAlignment="1">
      <alignment horizontal="left" vertical="center"/>
    </xf>
    <xf numFmtId="0" fontId="2" fillId="0" borderId="3" xfId="2" applyBorder="1" applyAlignment="1">
      <alignment vertical="center" wrapText="1"/>
    </xf>
    <xf numFmtId="0" fontId="2" fillId="0" borderId="0" xfId="2" applyAlignment="1">
      <alignment vertical="center" wrapText="1"/>
    </xf>
    <xf numFmtId="0" fontId="11" fillId="0" borderId="0" xfId="2" applyFont="1" applyAlignment="1">
      <alignment horizontal="left" vertical="center"/>
    </xf>
    <xf numFmtId="4" fontId="19" fillId="0" borderId="0" xfId="2" applyNumberFormat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164" fontId="7" fillId="0" borderId="0" xfId="2" applyNumberFormat="1" applyFont="1" applyAlignment="1">
      <alignment horizontal="right" vertical="center"/>
    </xf>
    <xf numFmtId="0" fontId="2" fillId="5" borderId="0" xfId="2" applyFill="1" applyAlignment="1">
      <alignment vertical="center"/>
    </xf>
    <xf numFmtId="0" fontId="13" fillId="5" borderId="6" xfId="2" applyFont="1" applyFill="1" applyBorder="1" applyAlignment="1">
      <alignment horizontal="left" vertical="center"/>
    </xf>
    <xf numFmtId="0" fontId="13" fillId="5" borderId="7" xfId="2" applyFont="1" applyFill="1" applyBorder="1" applyAlignment="1">
      <alignment horizontal="right" vertical="center"/>
    </xf>
    <xf numFmtId="0" fontId="13" fillId="5" borderId="7" xfId="2" applyFont="1" applyFill="1" applyBorder="1" applyAlignment="1">
      <alignment horizontal="center" vertical="center"/>
    </xf>
    <xf numFmtId="4" fontId="13" fillId="5" borderId="7" xfId="2" applyNumberFormat="1" applyFont="1" applyFill="1" applyBorder="1" applyAlignment="1">
      <alignment vertical="center"/>
    </xf>
    <xf numFmtId="0" fontId="2" fillId="5" borderId="8" xfId="2" applyFill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0" fontId="17" fillId="5" borderId="0" xfId="2" applyFont="1" applyFill="1" applyAlignment="1">
      <alignment horizontal="left" vertical="center"/>
    </xf>
    <xf numFmtId="0" fontId="17" fillId="5" borderId="0" xfId="2" applyFont="1" applyFill="1" applyAlignment="1">
      <alignment horizontal="right" vertical="center"/>
    </xf>
    <xf numFmtId="0" fontId="27" fillId="0" borderId="0" xfId="2" applyFont="1" applyAlignment="1">
      <alignment horizontal="left" vertical="center"/>
    </xf>
    <xf numFmtId="0" fontId="28" fillId="0" borderId="3" xfId="2" applyFont="1" applyBorder="1" applyAlignment="1">
      <alignment vertical="center"/>
    </xf>
    <xf numFmtId="0" fontId="28" fillId="0" borderId="0" xfId="2" applyFont="1" applyAlignment="1">
      <alignment vertical="center"/>
    </xf>
    <xf numFmtId="0" fontId="28" fillId="0" borderId="20" xfId="2" applyFont="1" applyBorder="1" applyAlignment="1">
      <alignment horizontal="left" vertical="center"/>
    </xf>
    <xf numFmtId="0" fontId="28" fillId="0" borderId="20" xfId="2" applyFont="1" applyBorder="1" applyAlignment="1">
      <alignment vertical="center"/>
    </xf>
    <xf numFmtId="4" fontId="28" fillId="0" borderId="20" xfId="2" applyNumberFormat="1" applyFont="1" applyBorder="1" applyAlignment="1">
      <alignment vertical="center"/>
    </xf>
    <xf numFmtId="0" fontId="29" fillId="0" borderId="3" xfId="2" applyFont="1" applyBorder="1" applyAlignment="1">
      <alignment vertical="center"/>
    </xf>
    <xf numFmtId="0" fontId="29" fillId="0" borderId="0" xfId="2" applyFont="1" applyAlignment="1">
      <alignment vertical="center"/>
    </xf>
    <xf numFmtId="0" fontId="29" fillId="0" borderId="20" xfId="2" applyFont="1" applyBorder="1" applyAlignment="1">
      <alignment horizontal="left" vertical="center"/>
    </xf>
    <xf numFmtId="0" fontId="29" fillId="0" borderId="20" xfId="2" applyFont="1" applyBorder="1" applyAlignment="1">
      <alignment vertical="center"/>
    </xf>
    <xf numFmtId="4" fontId="29" fillId="0" borderId="20" xfId="2" applyNumberFormat="1" applyFont="1" applyBorder="1" applyAlignment="1">
      <alignment vertical="center"/>
    </xf>
    <xf numFmtId="0" fontId="2" fillId="0" borderId="3" xfId="2" applyBorder="1" applyAlignment="1">
      <alignment horizontal="center" vertical="center" wrapText="1"/>
    </xf>
    <xf numFmtId="0" fontId="17" fillId="5" borderId="16" xfId="2" applyFont="1" applyFill="1" applyBorder="1" applyAlignment="1">
      <alignment horizontal="center" vertical="center" wrapText="1"/>
    </xf>
    <xf numFmtId="0" fontId="17" fillId="5" borderId="17" xfId="2" applyFont="1" applyFill="1" applyBorder="1" applyAlignment="1">
      <alignment horizontal="center" vertical="center" wrapText="1"/>
    </xf>
    <xf numFmtId="0" fontId="17" fillId="5" borderId="18" xfId="2" applyFont="1" applyFill="1" applyBorder="1" applyAlignment="1">
      <alignment horizontal="center" vertical="center" wrapText="1"/>
    </xf>
    <xf numFmtId="0" fontId="17" fillId="5" borderId="0" xfId="2" applyFont="1" applyFill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4" fontId="19" fillId="0" borderId="0" xfId="2" applyNumberFormat="1" applyFont="1"/>
    <xf numFmtId="166" fontId="30" fillId="0" borderId="12" xfId="2" applyNumberFormat="1" applyFont="1" applyBorder="1"/>
    <xf numFmtId="166" fontId="30" fillId="0" borderId="13" xfId="2" applyNumberFormat="1" applyFont="1" applyBorder="1"/>
    <xf numFmtId="4" fontId="31" fillId="0" borderId="0" xfId="2" applyNumberFormat="1" applyFont="1" applyAlignment="1">
      <alignment vertical="center"/>
    </xf>
    <xf numFmtId="0" fontId="32" fillId="0" borderId="3" xfId="2" applyFont="1" applyBorder="1"/>
    <xf numFmtId="0" fontId="32" fillId="0" borderId="0" xfId="2" applyFont="1"/>
    <xf numFmtId="0" fontId="32" fillId="0" borderId="0" xfId="2" applyFont="1" applyAlignment="1">
      <alignment horizontal="left"/>
    </xf>
    <xf numFmtId="0" fontId="28" fillId="0" borderId="0" xfId="2" applyFont="1" applyAlignment="1">
      <alignment horizontal="left"/>
    </xf>
    <xf numFmtId="0" fontId="32" fillId="0" borderId="0" xfId="2" applyFont="1" applyProtection="1">
      <protection locked="0"/>
    </xf>
    <xf numFmtId="4" fontId="28" fillId="0" borderId="0" xfId="2" applyNumberFormat="1" applyFont="1"/>
    <xf numFmtId="0" fontId="32" fillId="0" borderId="14" xfId="2" applyFont="1" applyBorder="1"/>
    <xf numFmtId="166" fontId="32" fillId="0" borderId="0" xfId="2" applyNumberFormat="1" applyFont="1"/>
    <xf numFmtId="166" fontId="32" fillId="0" borderId="15" xfId="2" applyNumberFormat="1" applyFont="1" applyBorder="1"/>
    <xf numFmtId="0" fontId="32" fillId="0" borderId="0" xfId="2" applyFont="1" applyAlignment="1">
      <alignment horizontal="center"/>
    </xf>
    <xf numFmtId="4" fontId="32" fillId="0" borderId="0" xfId="2" applyNumberFormat="1" applyFont="1" applyAlignment="1">
      <alignment vertical="center"/>
    </xf>
    <xf numFmtId="0" fontId="2" fillId="0" borderId="3" xfId="2" applyBorder="1" applyAlignment="1" applyProtection="1">
      <alignment vertical="center"/>
      <protection locked="0"/>
    </xf>
    <xf numFmtId="0" fontId="17" fillId="0" borderId="22" xfId="2" applyFont="1" applyBorder="1" applyAlignment="1" applyProtection="1">
      <alignment horizontal="center" vertical="center"/>
      <protection locked="0"/>
    </xf>
    <xf numFmtId="49" fontId="17" fillId="0" borderId="22" xfId="2" applyNumberFormat="1" applyFont="1" applyBorder="1" applyAlignment="1" applyProtection="1">
      <alignment horizontal="left" vertical="center" wrapText="1"/>
      <protection locked="0"/>
    </xf>
    <xf numFmtId="0" fontId="17" fillId="0" borderId="22" xfId="2" applyFont="1" applyBorder="1" applyAlignment="1" applyProtection="1">
      <alignment horizontal="left" vertical="center" wrapText="1"/>
      <protection locked="0"/>
    </xf>
    <xf numFmtId="0" fontId="17" fillId="0" borderId="22" xfId="2" applyFont="1" applyBorder="1" applyAlignment="1" applyProtection="1">
      <alignment horizontal="center" vertical="center" wrapText="1"/>
      <protection locked="0"/>
    </xf>
    <xf numFmtId="167" fontId="17" fillId="0" borderId="22" xfId="2" applyNumberFormat="1" applyFont="1" applyBorder="1" applyAlignment="1" applyProtection="1">
      <alignment vertical="center"/>
      <protection locked="0"/>
    </xf>
    <xf numFmtId="4" fontId="17" fillId="2" borderId="22" xfId="2" applyNumberFormat="1" applyFont="1" applyFill="1" applyBorder="1" applyAlignment="1" applyProtection="1">
      <alignment vertical="center"/>
      <protection locked="0"/>
    </xf>
    <xf numFmtId="4" fontId="17" fillId="0" borderId="22" xfId="2" applyNumberFormat="1" applyFont="1" applyBorder="1" applyAlignment="1" applyProtection="1">
      <alignment vertical="center"/>
      <protection locked="0"/>
    </xf>
    <xf numFmtId="0" fontId="2" fillId="0" borderId="22" xfId="2" applyBorder="1" applyAlignment="1" applyProtection="1">
      <alignment vertical="center"/>
      <protection locked="0"/>
    </xf>
    <xf numFmtId="0" fontId="18" fillId="2" borderId="14" xfId="2" applyFont="1" applyFill="1" applyBorder="1" applyAlignment="1" applyProtection="1">
      <alignment horizontal="left" vertical="center"/>
      <protection locked="0"/>
    </xf>
    <xf numFmtId="0" fontId="18" fillId="0" borderId="0" xfId="2" applyFont="1" applyAlignment="1">
      <alignment horizontal="center" vertical="center"/>
    </xf>
    <xf numFmtId="166" fontId="18" fillId="0" borderId="0" xfId="2" applyNumberFormat="1" applyFont="1" applyAlignment="1">
      <alignment vertical="center"/>
    </xf>
    <xf numFmtId="166" fontId="18" fillId="0" borderId="15" xfId="2" applyNumberFormat="1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4" fontId="2" fillId="0" borderId="0" xfId="2" applyNumberFormat="1" applyAlignment="1">
      <alignment vertical="center"/>
    </xf>
    <xf numFmtId="0" fontId="33" fillId="0" borderId="3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Alignment="1">
      <alignment horizontal="left" vertical="center" wrapText="1"/>
    </xf>
    <xf numFmtId="167" fontId="33" fillId="0" borderId="0" xfId="2" applyNumberFormat="1" applyFont="1" applyAlignment="1">
      <alignment vertical="center"/>
    </xf>
    <xf numFmtId="0" fontId="33" fillId="0" borderId="0" xfId="2" applyFont="1" applyAlignment="1" applyProtection="1">
      <alignment vertical="center"/>
      <protection locked="0"/>
    </xf>
    <xf numFmtId="0" fontId="33" fillId="0" borderId="14" xfId="2" applyFont="1" applyBorder="1" applyAlignment="1">
      <alignment vertical="center"/>
    </xf>
    <xf numFmtId="0" fontId="33" fillId="0" borderId="15" xfId="2" applyFont="1" applyBorder="1" applyAlignment="1">
      <alignment vertical="center"/>
    </xf>
    <xf numFmtId="0" fontId="35" fillId="0" borderId="3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0" fontId="35" fillId="0" borderId="0" xfId="2" applyFont="1" applyAlignment="1" applyProtection="1">
      <alignment vertical="center"/>
      <protection locked="0"/>
    </xf>
    <xf numFmtId="0" fontId="35" fillId="0" borderId="14" xfId="2" applyFont="1" applyBorder="1" applyAlignment="1">
      <alignment vertical="center"/>
    </xf>
    <xf numFmtId="0" fontId="35" fillId="0" borderId="15" xfId="2" applyFont="1" applyBorder="1" applyAlignment="1">
      <alignment vertical="center"/>
    </xf>
    <xf numFmtId="0" fontId="36" fillId="0" borderId="3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6" fillId="0" borderId="0" xfId="2" applyFont="1" applyAlignment="1">
      <alignment horizontal="left" vertical="center"/>
    </xf>
    <xf numFmtId="0" fontId="36" fillId="0" borderId="0" xfId="2" applyFont="1" applyAlignment="1">
      <alignment horizontal="left" vertical="center" wrapText="1"/>
    </xf>
    <xf numFmtId="0" fontId="36" fillId="0" borderId="0" xfId="2" applyFont="1" applyAlignment="1" applyProtection="1">
      <alignment vertical="center"/>
      <protection locked="0"/>
    </xf>
    <xf numFmtId="0" fontId="36" fillId="0" borderId="14" xfId="2" applyFont="1" applyBorder="1" applyAlignment="1">
      <alignment vertical="center"/>
    </xf>
    <xf numFmtId="0" fontId="36" fillId="0" borderId="15" xfId="2" applyFont="1" applyBorder="1" applyAlignment="1">
      <alignment vertical="center"/>
    </xf>
    <xf numFmtId="0" fontId="37" fillId="0" borderId="0" xfId="2" applyFont="1" applyAlignment="1">
      <alignment horizontal="left" vertical="center"/>
    </xf>
    <xf numFmtId="0" fontId="38" fillId="0" borderId="0" xfId="1" applyFont="1" applyAlignment="1">
      <alignment vertical="center" wrapText="1"/>
    </xf>
    <xf numFmtId="0" fontId="2" fillId="0" borderId="0" xfId="2" applyAlignment="1" applyProtection="1">
      <alignment vertical="center"/>
      <protection locked="0"/>
    </xf>
    <xf numFmtId="0" fontId="2" fillId="0" borderId="14" xfId="2" applyBorder="1" applyAlignment="1">
      <alignment vertical="center"/>
    </xf>
    <xf numFmtId="0" fontId="39" fillId="0" borderId="0" xfId="2" applyFont="1" applyAlignment="1">
      <alignment vertical="center" wrapText="1"/>
    </xf>
    <xf numFmtId="0" fontId="40" fillId="0" borderId="22" xfId="2" applyFont="1" applyBorder="1" applyAlignment="1" applyProtection="1">
      <alignment horizontal="center" vertical="center"/>
      <protection locked="0"/>
    </xf>
    <xf numFmtId="49" fontId="40" fillId="0" borderId="22" xfId="2" applyNumberFormat="1" applyFont="1" applyBorder="1" applyAlignment="1" applyProtection="1">
      <alignment horizontal="left" vertical="center" wrapText="1"/>
      <protection locked="0"/>
    </xf>
    <xf numFmtId="0" fontId="40" fillId="0" borderId="22" xfId="2" applyFont="1" applyBorder="1" applyAlignment="1" applyProtection="1">
      <alignment horizontal="left" vertical="center" wrapText="1"/>
      <protection locked="0"/>
    </xf>
    <xf numFmtId="0" fontId="40" fillId="0" borderId="22" xfId="2" applyFont="1" applyBorder="1" applyAlignment="1" applyProtection="1">
      <alignment horizontal="center" vertical="center" wrapText="1"/>
      <protection locked="0"/>
    </xf>
    <xf numFmtId="167" fontId="40" fillId="0" borderId="22" xfId="2" applyNumberFormat="1" applyFont="1" applyBorder="1" applyAlignment="1" applyProtection="1">
      <alignment vertical="center"/>
      <protection locked="0"/>
    </xf>
    <xf numFmtId="4" fontId="40" fillId="2" borderId="22" xfId="2" applyNumberFormat="1" applyFont="1" applyFill="1" applyBorder="1" applyAlignment="1" applyProtection="1">
      <alignment vertical="center"/>
      <protection locked="0"/>
    </xf>
    <xf numFmtId="4" fontId="40" fillId="0" borderId="22" xfId="2" applyNumberFormat="1" applyFont="1" applyBorder="1" applyAlignment="1" applyProtection="1">
      <alignment vertical="center"/>
      <protection locked="0"/>
    </xf>
    <xf numFmtId="0" fontId="41" fillId="0" borderId="22" xfId="2" applyFont="1" applyBorder="1" applyAlignment="1" applyProtection="1">
      <alignment vertical="center"/>
      <protection locked="0"/>
    </xf>
    <xf numFmtId="0" fontId="41" fillId="0" borderId="3" xfId="2" applyFont="1" applyBorder="1" applyAlignment="1">
      <alignment vertical="center"/>
    </xf>
    <xf numFmtId="0" fontId="40" fillId="2" borderId="14" xfId="2" applyFont="1" applyFill="1" applyBorder="1" applyAlignment="1" applyProtection="1">
      <alignment horizontal="left" vertical="center"/>
      <protection locked="0"/>
    </xf>
    <xf numFmtId="0" fontId="40" fillId="0" borderId="0" xfId="2" applyFont="1" applyAlignment="1">
      <alignment horizontal="center" vertical="center"/>
    </xf>
    <xf numFmtId="0" fontId="29" fillId="0" borderId="0" xfId="2" applyFont="1" applyAlignment="1">
      <alignment horizontal="left"/>
    </xf>
    <xf numFmtId="4" fontId="29" fillId="0" borderId="0" xfId="2" applyNumberFormat="1" applyFont="1"/>
    <xf numFmtId="0" fontId="35" fillId="0" borderId="19" xfId="2" applyFont="1" applyBorder="1" applyAlignment="1">
      <alignment vertical="center"/>
    </xf>
    <xf numFmtId="0" fontId="35" fillId="0" borderId="20" xfId="2" applyFont="1" applyBorder="1" applyAlignment="1">
      <alignment vertical="center"/>
    </xf>
    <xf numFmtId="0" fontId="35" fillId="0" borderId="21" xfId="2" applyFont="1" applyBorder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2" fillId="0" borderId="0" xfId="2"/>
    <xf numFmtId="0" fontId="17" fillId="5" borderId="6" xfId="2" applyFont="1" applyFill="1" applyBorder="1" applyAlignment="1">
      <alignment horizontal="center" vertical="center"/>
    </xf>
    <xf numFmtId="0" fontId="17" fillId="5" borderId="7" xfId="2" applyFont="1" applyFill="1" applyBorder="1" applyAlignment="1">
      <alignment horizontal="left" vertical="center"/>
    </xf>
    <xf numFmtId="0" fontId="17" fillId="5" borderId="7" xfId="2" applyFont="1" applyFill="1" applyBorder="1" applyAlignment="1">
      <alignment horizontal="center" vertical="center"/>
    </xf>
    <xf numFmtId="0" fontId="17" fillId="5" borderId="7" xfId="2" applyFont="1" applyFill="1" applyBorder="1" applyAlignment="1">
      <alignment horizontal="right" vertical="center"/>
    </xf>
    <xf numFmtId="0" fontId="17" fillId="5" borderId="8" xfId="2" applyFont="1" applyFill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vertical="center"/>
    </xf>
    <xf numFmtId="165" fontId="8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4" borderId="7" xfId="2" applyFont="1" applyFill="1" applyBorder="1" applyAlignment="1">
      <alignment horizontal="left" vertical="center"/>
    </xf>
    <xf numFmtId="0" fontId="2" fillId="4" borderId="7" xfId="2" applyFill="1" applyBorder="1" applyAlignment="1">
      <alignment vertical="center"/>
    </xf>
    <xf numFmtId="4" fontId="13" fillId="4" borderId="7" xfId="2" applyNumberFormat="1" applyFont="1" applyFill="1" applyBorder="1" applyAlignment="1">
      <alignment vertical="center"/>
    </xf>
    <xf numFmtId="0" fontId="2" fillId="4" borderId="8" xfId="2" applyFill="1" applyBorder="1" applyAlignment="1">
      <alignment vertical="center"/>
    </xf>
    <xf numFmtId="4" fontId="12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4" fontId="24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3" fillId="0" borderId="0" xfId="2" applyFont="1" applyAlignment="1">
      <alignment horizontal="left" vertical="center" wrapText="1"/>
    </xf>
    <xf numFmtId="4" fontId="19" fillId="0" borderId="0" xfId="2" applyNumberFormat="1" applyFont="1" applyAlignment="1">
      <alignment horizontal="right" vertical="center"/>
    </xf>
    <xf numFmtId="4" fontId="19" fillId="0" borderId="0" xfId="2" applyNumberFormat="1" applyFont="1" applyAlignment="1">
      <alignment vertical="center"/>
    </xf>
    <xf numFmtId="164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 wrapText="1"/>
    </xf>
    <xf numFmtId="49" fontId="8" fillId="2" borderId="0" xfId="2" applyNumberFormat="1" applyFont="1" applyFill="1" applyAlignment="1" applyProtection="1">
      <alignment horizontal="left" vertical="center"/>
      <protection locked="0"/>
    </xf>
    <xf numFmtId="49" fontId="8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4" fontId="11" fillId="0" borderId="5" xfId="2" applyNumberFormat="1" applyFont="1" applyBorder="1" applyAlignment="1">
      <alignment vertical="center"/>
    </xf>
    <xf numFmtId="0" fontId="2" fillId="0" borderId="5" xfId="2" applyBorder="1" applyAlignment="1">
      <alignment vertical="center"/>
    </xf>
    <xf numFmtId="0" fontId="7" fillId="0" borderId="0" xfId="2" applyFont="1" applyAlignment="1">
      <alignment horizontal="right" vertical="center"/>
    </xf>
    <xf numFmtId="0" fontId="2" fillId="0" borderId="0" xfId="2" applyAlignment="1">
      <alignment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8" fillId="2" borderId="0" xfId="2" applyFont="1" applyFill="1" applyAlignment="1" applyProtection="1">
      <alignment horizontal="left" vertical="center"/>
      <protection locked="0"/>
    </xf>
  </cellXfs>
  <cellStyles count="3">
    <cellStyle name="Hypertextový odkaz" xfId="1" builtinId="8"/>
    <cellStyle name="Normální" xfId="0" builtinId="0"/>
    <cellStyle name="Normální 2" xfId="2" xr:uid="{5C2252E0-03BD-42A4-B005-5043E6090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CC7D4514-5FD6-4679-A5C0-4F3ADB096BF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B266A959-B49D-428F-AAB3-215C58C0F89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998223011" TargetMode="External"/><Relationship Id="rId2" Type="http://schemas.openxmlformats.org/officeDocument/2006/relationships/hyperlink" Target="https://podminky.urs.cz/item/CS_URS_2025_01/181411131" TargetMode="External"/><Relationship Id="rId1" Type="http://schemas.openxmlformats.org/officeDocument/2006/relationships/hyperlink" Target="https://podminky.urs.cz/item/CS_URS_2025_01/596211212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997013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7E043-F0EF-442F-A3F7-0A18CBD0AD05}">
  <sheetPr>
    <pageSetUpPr fitToPage="1"/>
  </sheetPr>
  <dimension ref="A1:CM97"/>
  <sheetViews>
    <sheetView showGridLines="0" workbookViewId="0">
      <selection activeCell="T13" sqref="T13"/>
    </sheetView>
  </sheetViews>
  <sheetFormatPr defaultRowHeight="11.25" x14ac:dyDescent="0.2"/>
  <cols>
    <col min="1" max="1" width="7.140625" style="2" customWidth="1"/>
    <col min="2" max="2" width="1.42578125" style="2" customWidth="1"/>
    <col min="3" max="3" width="3.5703125" style="2" customWidth="1"/>
    <col min="4" max="33" width="2.28515625" style="2" customWidth="1"/>
    <col min="34" max="34" width="2.85546875" style="2" customWidth="1"/>
    <col min="35" max="35" width="27.140625" style="2" customWidth="1"/>
    <col min="36" max="37" width="2.140625" style="2" customWidth="1"/>
    <col min="38" max="38" width="7.140625" style="2" customWidth="1"/>
    <col min="39" max="39" width="2.85546875" style="2" customWidth="1"/>
    <col min="40" max="40" width="11.42578125" style="2" customWidth="1"/>
    <col min="41" max="41" width="6.42578125" style="2" customWidth="1"/>
    <col min="42" max="42" width="3.5703125" style="2" customWidth="1"/>
    <col min="43" max="43" width="13.42578125" style="2" hidden="1" customWidth="1"/>
    <col min="44" max="44" width="11.7109375" style="2" customWidth="1"/>
    <col min="45" max="47" width="22.140625" style="2" hidden="1" customWidth="1"/>
    <col min="48" max="49" width="18.5703125" style="2" hidden="1" customWidth="1"/>
    <col min="50" max="51" width="21.42578125" style="2" hidden="1" customWidth="1"/>
    <col min="52" max="52" width="18.5703125" style="2" hidden="1" customWidth="1"/>
    <col min="53" max="53" width="16.42578125" style="2" hidden="1" customWidth="1"/>
    <col min="54" max="54" width="21.42578125" style="2" hidden="1" customWidth="1"/>
    <col min="55" max="55" width="18.5703125" style="2" hidden="1" customWidth="1"/>
    <col min="56" max="56" width="16.42578125" style="2" hidden="1" customWidth="1"/>
    <col min="57" max="57" width="57" style="2" customWidth="1"/>
    <col min="58" max="16384" width="9.140625" style="2"/>
  </cols>
  <sheetData>
    <row r="1" spans="1:74" x14ac:dyDescent="0.2">
      <c r="A1" s="1" t="s">
        <v>0</v>
      </c>
      <c r="AZ1" s="1" t="s">
        <v>1</v>
      </c>
      <c r="BA1" s="1" t="s">
        <v>2</v>
      </c>
      <c r="BB1" s="1" t="s">
        <v>1</v>
      </c>
      <c r="BT1" s="1" t="s">
        <v>3</v>
      </c>
      <c r="BU1" s="1" t="s">
        <v>3</v>
      </c>
      <c r="BV1" s="1" t="s">
        <v>4</v>
      </c>
    </row>
    <row r="2" spans="1:74" ht="36.950000000000003" customHeight="1" x14ac:dyDescent="0.2">
      <c r="AR2" s="184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3" t="s">
        <v>6</v>
      </c>
      <c r="BT2" s="3" t="s">
        <v>7</v>
      </c>
    </row>
    <row r="3" spans="1:74" ht="6.9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6</v>
      </c>
      <c r="BT3" s="3" t="s">
        <v>8</v>
      </c>
    </row>
    <row r="4" spans="1:74" ht="24.95" customHeight="1" x14ac:dyDescent="0.2">
      <c r="B4" s="6"/>
      <c r="D4" s="7" t="s">
        <v>9</v>
      </c>
      <c r="AR4" s="6"/>
      <c r="AS4" s="8" t="s">
        <v>10</v>
      </c>
      <c r="BE4" s="9" t="s">
        <v>11</v>
      </c>
      <c r="BS4" s="3" t="s">
        <v>12</v>
      </c>
    </row>
    <row r="5" spans="1:74" ht="12" customHeight="1" x14ac:dyDescent="0.2">
      <c r="B5" s="6"/>
      <c r="D5" s="10" t="s">
        <v>13</v>
      </c>
      <c r="K5" s="215" t="s">
        <v>14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R5" s="6"/>
      <c r="BE5" s="212" t="s">
        <v>15</v>
      </c>
      <c r="BS5" s="3" t="s">
        <v>6</v>
      </c>
    </row>
    <row r="6" spans="1:74" ht="36.950000000000003" customHeight="1" x14ac:dyDescent="0.2">
      <c r="B6" s="6"/>
      <c r="D6" s="11" t="s">
        <v>16</v>
      </c>
      <c r="K6" s="216" t="s">
        <v>301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R6" s="6"/>
      <c r="BE6" s="213"/>
      <c r="BS6" s="3" t="s">
        <v>6</v>
      </c>
    </row>
    <row r="7" spans="1:74" ht="12" customHeight="1" x14ac:dyDescent="0.2">
      <c r="B7" s="6"/>
      <c r="D7" s="12" t="s">
        <v>17</v>
      </c>
      <c r="K7" s="13" t="s">
        <v>1</v>
      </c>
      <c r="AK7" s="12" t="s">
        <v>18</v>
      </c>
      <c r="AN7" s="13" t="s">
        <v>1</v>
      </c>
      <c r="AR7" s="6"/>
      <c r="BE7" s="213"/>
      <c r="BS7" s="3" t="s">
        <v>6</v>
      </c>
    </row>
    <row r="8" spans="1:74" ht="12" customHeight="1" x14ac:dyDescent="0.2">
      <c r="B8" s="6"/>
      <c r="D8" s="12" t="s">
        <v>19</v>
      </c>
      <c r="K8" s="13" t="s">
        <v>20</v>
      </c>
      <c r="AK8" s="12" t="s">
        <v>21</v>
      </c>
      <c r="AN8" s="14"/>
      <c r="AR8" s="6"/>
      <c r="BE8" s="213"/>
      <c r="BS8" s="3" t="s">
        <v>6</v>
      </c>
    </row>
    <row r="9" spans="1:74" ht="14.45" customHeight="1" x14ac:dyDescent="0.2">
      <c r="B9" s="6"/>
      <c r="AR9" s="6"/>
      <c r="BE9" s="213"/>
      <c r="BS9" s="3" t="s">
        <v>6</v>
      </c>
    </row>
    <row r="10" spans="1:74" ht="12" customHeight="1" x14ac:dyDescent="0.2">
      <c r="B10" s="6"/>
      <c r="D10" s="12" t="s">
        <v>22</v>
      </c>
      <c r="AK10" s="12" t="s">
        <v>23</v>
      </c>
      <c r="AN10" s="13" t="s">
        <v>1</v>
      </c>
      <c r="AR10" s="6"/>
      <c r="BE10" s="213"/>
      <c r="BS10" s="3" t="s">
        <v>6</v>
      </c>
    </row>
    <row r="11" spans="1:74" ht="18.399999999999999" customHeight="1" x14ac:dyDescent="0.2">
      <c r="B11" s="6"/>
      <c r="E11" s="13" t="s">
        <v>20</v>
      </c>
      <c r="AK11" s="12" t="s">
        <v>24</v>
      </c>
      <c r="AN11" s="13" t="s">
        <v>1</v>
      </c>
      <c r="AR11" s="6"/>
      <c r="BE11" s="213"/>
      <c r="BS11" s="3" t="s">
        <v>6</v>
      </c>
    </row>
    <row r="12" spans="1:74" ht="6.95" customHeight="1" x14ac:dyDescent="0.2">
      <c r="B12" s="6"/>
      <c r="AR12" s="6"/>
      <c r="BE12" s="213"/>
      <c r="BS12" s="3" t="s">
        <v>6</v>
      </c>
    </row>
    <row r="13" spans="1:74" ht="12" customHeight="1" x14ac:dyDescent="0.2">
      <c r="B13" s="6"/>
      <c r="D13" s="12" t="s">
        <v>25</v>
      </c>
      <c r="AK13" s="12" t="s">
        <v>23</v>
      </c>
      <c r="AN13" s="15" t="s">
        <v>26</v>
      </c>
      <c r="AR13" s="6"/>
      <c r="BE13" s="213"/>
      <c r="BS13" s="3" t="s">
        <v>6</v>
      </c>
    </row>
    <row r="14" spans="1:74" ht="12.75" x14ac:dyDescent="0.2">
      <c r="B14" s="6"/>
      <c r="E14" s="217" t="s">
        <v>26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12" t="s">
        <v>24</v>
      </c>
      <c r="AN14" s="15" t="s">
        <v>26</v>
      </c>
      <c r="AR14" s="6"/>
      <c r="BE14" s="213"/>
      <c r="BS14" s="3" t="s">
        <v>6</v>
      </c>
    </row>
    <row r="15" spans="1:74" ht="6.95" customHeight="1" x14ac:dyDescent="0.2">
      <c r="B15" s="6"/>
      <c r="AR15" s="6"/>
      <c r="BE15" s="213"/>
      <c r="BS15" s="3" t="s">
        <v>3</v>
      </c>
    </row>
    <row r="16" spans="1:74" ht="12" customHeight="1" x14ac:dyDescent="0.2">
      <c r="B16" s="6"/>
      <c r="D16" s="12" t="s">
        <v>27</v>
      </c>
      <c r="AK16" s="12" t="s">
        <v>23</v>
      </c>
      <c r="AN16" s="13" t="s">
        <v>1</v>
      </c>
      <c r="AR16" s="6"/>
      <c r="BE16" s="213"/>
      <c r="BS16" s="3" t="s">
        <v>3</v>
      </c>
    </row>
    <row r="17" spans="2:71" ht="18.399999999999999" customHeight="1" x14ac:dyDescent="0.2">
      <c r="B17" s="6"/>
      <c r="E17" s="13" t="s">
        <v>20</v>
      </c>
      <c r="AK17" s="12" t="s">
        <v>24</v>
      </c>
      <c r="AN17" s="13" t="s">
        <v>1</v>
      </c>
      <c r="AR17" s="6"/>
      <c r="BE17" s="213"/>
      <c r="BS17" s="3" t="s">
        <v>28</v>
      </c>
    </row>
    <row r="18" spans="2:71" ht="6.95" customHeight="1" x14ac:dyDescent="0.2">
      <c r="B18" s="6"/>
      <c r="AR18" s="6"/>
      <c r="BE18" s="213"/>
      <c r="BS18" s="3" t="s">
        <v>6</v>
      </c>
    </row>
    <row r="19" spans="2:71" ht="12" customHeight="1" x14ac:dyDescent="0.2">
      <c r="B19" s="6"/>
      <c r="D19" s="12" t="s">
        <v>29</v>
      </c>
      <c r="AK19" s="12" t="s">
        <v>23</v>
      </c>
      <c r="AN19" s="13" t="s">
        <v>1</v>
      </c>
      <c r="AR19" s="6"/>
      <c r="BE19" s="213"/>
      <c r="BS19" s="3" t="s">
        <v>6</v>
      </c>
    </row>
    <row r="20" spans="2:71" ht="18.399999999999999" customHeight="1" x14ac:dyDescent="0.2">
      <c r="B20" s="6"/>
      <c r="E20" s="13" t="s">
        <v>20</v>
      </c>
      <c r="AK20" s="12" t="s">
        <v>24</v>
      </c>
      <c r="AN20" s="13" t="s">
        <v>1</v>
      </c>
      <c r="AR20" s="6"/>
      <c r="BE20" s="213"/>
      <c r="BS20" s="3" t="s">
        <v>28</v>
      </c>
    </row>
    <row r="21" spans="2:71" ht="6.95" customHeight="1" x14ac:dyDescent="0.2">
      <c r="B21" s="6"/>
      <c r="AR21" s="6"/>
      <c r="BE21" s="213"/>
    </row>
    <row r="22" spans="2:71" ht="12" customHeight="1" x14ac:dyDescent="0.2">
      <c r="B22" s="6"/>
      <c r="D22" s="12" t="s">
        <v>30</v>
      </c>
      <c r="AR22" s="6"/>
      <c r="BE22" s="213"/>
    </row>
    <row r="23" spans="2:71" ht="16.5" customHeight="1" x14ac:dyDescent="0.2">
      <c r="B23" s="6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6"/>
      <c r="BE23" s="213"/>
    </row>
    <row r="24" spans="2:71" ht="6.95" customHeight="1" x14ac:dyDescent="0.2">
      <c r="B24" s="6"/>
      <c r="AR24" s="6"/>
      <c r="BE24" s="213"/>
    </row>
    <row r="25" spans="2:71" ht="6.95" customHeight="1" x14ac:dyDescent="0.2">
      <c r="B25" s="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R25" s="6"/>
      <c r="BE25" s="213"/>
    </row>
    <row r="26" spans="2:71" s="18" customFormat="1" ht="25.9" customHeight="1" x14ac:dyDescent="0.25">
      <c r="B26" s="17"/>
      <c r="D26" s="19" t="s">
        <v>31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20">
        <f>ROUND(AG94,2)</f>
        <v>0</v>
      </c>
      <c r="AL26" s="221"/>
      <c r="AM26" s="221"/>
      <c r="AN26" s="221"/>
      <c r="AO26" s="221"/>
      <c r="AR26" s="17"/>
      <c r="BE26" s="213"/>
    </row>
    <row r="27" spans="2:71" s="18" customFormat="1" ht="6.95" customHeight="1" x14ac:dyDescent="0.25">
      <c r="B27" s="17"/>
      <c r="AR27" s="17"/>
      <c r="BE27" s="213"/>
    </row>
    <row r="28" spans="2:71" s="18" customFormat="1" ht="12.75" x14ac:dyDescent="0.25">
      <c r="B28" s="17"/>
      <c r="L28" s="222" t="s">
        <v>32</v>
      </c>
      <c r="M28" s="222"/>
      <c r="N28" s="222"/>
      <c r="O28" s="222"/>
      <c r="P28" s="222"/>
      <c r="W28" s="222" t="s">
        <v>33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34</v>
      </c>
      <c r="AL28" s="222"/>
      <c r="AM28" s="222"/>
      <c r="AN28" s="222"/>
      <c r="AO28" s="222"/>
      <c r="AR28" s="17"/>
      <c r="BE28" s="213"/>
    </row>
    <row r="29" spans="2:71" s="22" customFormat="1" ht="14.45" customHeight="1" x14ac:dyDescent="0.25">
      <c r="B29" s="21"/>
      <c r="D29" s="12" t="s">
        <v>35</v>
      </c>
      <c r="F29" s="12" t="s">
        <v>36</v>
      </c>
      <c r="L29" s="211">
        <v>0.21</v>
      </c>
      <c r="M29" s="205"/>
      <c r="N29" s="205"/>
      <c r="O29" s="205"/>
      <c r="P29" s="205"/>
      <c r="W29" s="204">
        <f>ROUND(AZ94, 2)</f>
        <v>0</v>
      </c>
      <c r="X29" s="205"/>
      <c r="Y29" s="205"/>
      <c r="Z29" s="205"/>
      <c r="AA29" s="205"/>
      <c r="AB29" s="205"/>
      <c r="AC29" s="205"/>
      <c r="AD29" s="205"/>
      <c r="AE29" s="205"/>
      <c r="AK29" s="204">
        <f>ROUND(AV94, 2)</f>
        <v>0</v>
      </c>
      <c r="AL29" s="205"/>
      <c r="AM29" s="205"/>
      <c r="AN29" s="205"/>
      <c r="AO29" s="205"/>
      <c r="AR29" s="21"/>
      <c r="BE29" s="214"/>
    </row>
    <row r="30" spans="2:71" s="22" customFormat="1" ht="14.45" customHeight="1" x14ac:dyDescent="0.25">
      <c r="B30" s="21"/>
      <c r="F30" s="12" t="s">
        <v>37</v>
      </c>
      <c r="L30" s="211">
        <v>0.12</v>
      </c>
      <c r="M30" s="205"/>
      <c r="N30" s="205"/>
      <c r="O30" s="205"/>
      <c r="P30" s="205"/>
      <c r="W30" s="204">
        <f>ROUND(BA94, 2)</f>
        <v>0</v>
      </c>
      <c r="X30" s="205"/>
      <c r="Y30" s="205"/>
      <c r="Z30" s="205"/>
      <c r="AA30" s="205"/>
      <c r="AB30" s="205"/>
      <c r="AC30" s="205"/>
      <c r="AD30" s="205"/>
      <c r="AE30" s="205"/>
      <c r="AK30" s="204">
        <f>ROUND(AW94, 2)</f>
        <v>0</v>
      </c>
      <c r="AL30" s="205"/>
      <c r="AM30" s="205"/>
      <c r="AN30" s="205"/>
      <c r="AO30" s="205"/>
      <c r="AR30" s="21"/>
      <c r="BE30" s="214"/>
    </row>
    <row r="31" spans="2:71" s="22" customFormat="1" ht="14.45" hidden="1" customHeight="1" x14ac:dyDescent="0.25">
      <c r="B31" s="21"/>
      <c r="F31" s="12" t="s">
        <v>38</v>
      </c>
      <c r="L31" s="211">
        <v>0.21</v>
      </c>
      <c r="M31" s="205"/>
      <c r="N31" s="205"/>
      <c r="O31" s="205"/>
      <c r="P31" s="205"/>
      <c r="W31" s="204">
        <f>ROUND(BB94, 2)</f>
        <v>0</v>
      </c>
      <c r="X31" s="205"/>
      <c r="Y31" s="205"/>
      <c r="Z31" s="205"/>
      <c r="AA31" s="205"/>
      <c r="AB31" s="205"/>
      <c r="AC31" s="205"/>
      <c r="AD31" s="205"/>
      <c r="AE31" s="205"/>
      <c r="AK31" s="204">
        <v>0</v>
      </c>
      <c r="AL31" s="205"/>
      <c r="AM31" s="205"/>
      <c r="AN31" s="205"/>
      <c r="AO31" s="205"/>
      <c r="AR31" s="21"/>
      <c r="BE31" s="214"/>
    </row>
    <row r="32" spans="2:71" s="22" customFormat="1" ht="14.45" hidden="1" customHeight="1" x14ac:dyDescent="0.25">
      <c r="B32" s="21"/>
      <c r="F32" s="12" t="s">
        <v>39</v>
      </c>
      <c r="L32" s="211">
        <v>0.12</v>
      </c>
      <c r="M32" s="205"/>
      <c r="N32" s="205"/>
      <c r="O32" s="205"/>
      <c r="P32" s="205"/>
      <c r="W32" s="204">
        <f>ROUND(BC94, 2)</f>
        <v>0</v>
      </c>
      <c r="X32" s="205"/>
      <c r="Y32" s="205"/>
      <c r="Z32" s="205"/>
      <c r="AA32" s="205"/>
      <c r="AB32" s="205"/>
      <c r="AC32" s="205"/>
      <c r="AD32" s="205"/>
      <c r="AE32" s="205"/>
      <c r="AK32" s="204">
        <v>0</v>
      </c>
      <c r="AL32" s="205"/>
      <c r="AM32" s="205"/>
      <c r="AN32" s="205"/>
      <c r="AO32" s="205"/>
      <c r="AR32" s="21"/>
      <c r="BE32" s="214"/>
    </row>
    <row r="33" spans="2:57" s="22" customFormat="1" ht="14.45" hidden="1" customHeight="1" x14ac:dyDescent="0.25">
      <c r="B33" s="21"/>
      <c r="F33" s="12" t="s">
        <v>40</v>
      </c>
      <c r="L33" s="211">
        <v>0</v>
      </c>
      <c r="M33" s="205"/>
      <c r="N33" s="205"/>
      <c r="O33" s="205"/>
      <c r="P33" s="205"/>
      <c r="W33" s="204">
        <f>ROUND(BD94, 2)</f>
        <v>0</v>
      </c>
      <c r="X33" s="205"/>
      <c r="Y33" s="205"/>
      <c r="Z33" s="205"/>
      <c r="AA33" s="205"/>
      <c r="AB33" s="205"/>
      <c r="AC33" s="205"/>
      <c r="AD33" s="205"/>
      <c r="AE33" s="205"/>
      <c r="AK33" s="204">
        <v>0</v>
      </c>
      <c r="AL33" s="205"/>
      <c r="AM33" s="205"/>
      <c r="AN33" s="205"/>
      <c r="AO33" s="205"/>
      <c r="AR33" s="21"/>
      <c r="BE33" s="214"/>
    </row>
    <row r="34" spans="2:57" s="18" customFormat="1" ht="6.95" customHeight="1" x14ac:dyDescent="0.25">
      <c r="B34" s="17"/>
      <c r="AR34" s="17"/>
      <c r="BE34" s="213"/>
    </row>
    <row r="35" spans="2:57" s="18" customFormat="1" ht="25.9" customHeight="1" x14ac:dyDescent="0.25">
      <c r="B35" s="17"/>
      <c r="C35" s="23"/>
      <c r="D35" s="24" t="s">
        <v>41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 t="s">
        <v>42</v>
      </c>
      <c r="U35" s="25"/>
      <c r="V35" s="25"/>
      <c r="W35" s="25"/>
      <c r="X35" s="200" t="s">
        <v>43</v>
      </c>
      <c r="Y35" s="201"/>
      <c r="Z35" s="201"/>
      <c r="AA35" s="201"/>
      <c r="AB35" s="201"/>
      <c r="AC35" s="25"/>
      <c r="AD35" s="25"/>
      <c r="AE35" s="25"/>
      <c r="AF35" s="25"/>
      <c r="AG35" s="25"/>
      <c r="AH35" s="25"/>
      <c r="AI35" s="25"/>
      <c r="AJ35" s="25"/>
      <c r="AK35" s="202">
        <f>SUM(AK26:AK33)</f>
        <v>0</v>
      </c>
      <c r="AL35" s="201"/>
      <c r="AM35" s="201"/>
      <c r="AN35" s="201"/>
      <c r="AO35" s="203"/>
      <c r="AP35" s="23"/>
      <c r="AQ35" s="23"/>
      <c r="AR35" s="17"/>
    </row>
    <row r="36" spans="2:57" s="18" customFormat="1" ht="6.95" customHeight="1" x14ac:dyDescent="0.25">
      <c r="B36" s="17"/>
      <c r="AR36" s="17"/>
    </row>
    <row r="37" spans="2:57" s="18" customFormat="1" ht="14.45" customHeight="1" x14ac:dyDescent="0.25">
      <c r="B37" s="17"/>
      <c r="AR37" s="17"/>
    </row>
    <row r="38" spans="2:57" ht="14.45" customHeight="1" x14ac:dyDescent="0.2">
      <c r="B38" s="6"/>
      <c r="AR38" s="6"/>
    </row>
    <row r="39" spans="2:57" ht="14.45" customHeight="1" x14ac:dyDescent="0.2">
      <c r="B39" s="6"/>
      <c r="AR39" s="6"/>
    </row>
    <row r="40" spans="2:57" ht="14.45" customHeight="1" x14ac:dyDescent="0.2">
      <c r="B40" s="6"/>
      <c r="AR40" s="6"/>
    </row>
    <row r="41" spans="2:57" ht="14.45" customHeight="1" x14ac:dyDescent="0.2">
      <c r="B41" s="6"/>
      <c r="AR41" s="6"/>
    </row>
    <row r="42" spans="2:57" ht="14.45" customHeight="1" x14ac:dyDescent="0.2">
      <c r="B42" s="6"/>
      <c r="AR42" s="6"/>
    </row>
    <row r="43" spans="2:57" ht="14.45" customHeight="1" x14ac:dyDescent="0.2">
      <c r="B43" s="6"/>
      <c r="AR43" s="6"/>
    </row>
    <row r="44" spans="2:57" ht="14.45" customHeight="1" x14ac:dyDescent="0.2">
      <c r="B44" s="6"/>
      <c r="AR44" s="6"/>
    </row>
    <row r="45" spans="2:57" ht="14.45" customHeight="1" x14ac:dyDescent="0.2">
      <c r="B45" s="6"/>
      <c r="AR45" s="6"/>
    </row>
    <row r="46" spans="2:57" ht="14.45" customHeight="1" x14ac:dyDescent="0.2">
      <c r="B46" s="6"/>
      <c r="AR46" s="6"/>
    </row>
    <row r="47" spans="2:57" ht="14.45" customHeight="1" x14ac:dyDescent="0.2">
      <c r="B47" s="6"/>
      <c r="AR47" s="6"/>
    </row>
    <row r="48" spans="2:57" ht="14.45" customHeight="1" x14ac:dyDescent="0.2">
      <c r="B48" s="6"/>
      <c r="AR48" s="6"/>
    </row>
    <row r="49" spans="2:44" s="18" customFormat="1" ht="14.45" customHeight="1" x14ac:dyDescent="0.25">
      <c r="B49" s="17"/>
      <c r="D49" s="27" t="s">
        <v>44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7" t="s">
        <v>45</v>
      </c>
      <c r="AI49" s="28"/>
      <c r="AJ49" s="28"/>
      <c r="AK49" s="28"/>
      <c r="AL49" s="28"/>
      <c r="AM49" s="28"/>
      <c r="AN49" s="28"/>
      <c r="AO49" s="28"/>
      <c r="AR49" s="17"/>
    </row>
    <row r="50" spans="2:44" x14ac:dyDescent="0.2">
      <c r="B50" s="6"/>
      <c r="AR50" s="6"/>
    </row>
    <row r="51" spans="2:44" x14ac:dyDescent="0.2">
      <c r="B51" s="6"/>
      <c r="AR51" s="6"/>
    </row>
    <row r="52" spans="2:44" x14ac:dyDescent="0.2">
      <c r="B52" s="6"/>
      <c r="AR52" s="6"/>
    </row>
    <row r="53" spans="2:44" x14ac:dyDescent="0.2">
      <c r="B53" s="6"/>
      <c r="AR53" s="6"/>
    </row>
    <row r="54" spans="2:44" x14ac:dyDescent="0.2">
      <c r="B54" s="6"/>
      <c r="AR54" s="6"/>
    </row>
    <row r="55" spans="2:44" x14ac:dyDescent="0.2">
      <c r="B55" s="6"/>
      <c r="AR55" s="6"/>
    </row>
    <row r="56" spans="2:44" x14ac:dyDescent="0.2">
      <c r="B56" s="6"/>
      <c r="AR56" s="6"/>
    </row>
    <row r="57" spans="2:44" x14ac:dyDescent="0.2">
      <c r="B57" s="6"/>
      <c r="AR57" s="6"/>
    </row>
    <row r="58" spans="2:44" x14ac:dyDescent="0.2">
      <c r="B58" s="6"/>
      <c r="AR58" s="6"/>
    </row>
    <row r="59" spans="2:44" x14ac:dyDescent="0.2">
      <c r="B59" s="6"/>
      <c r="AR59" s="6"/>
    </row>
    <row r="60" spans="2:44" s="18" customFormat="1" ht="12.75" x14ac:dyDescent="0.25">
      <c r="B60" s="17"/>
      <c r="D60" s="29" t="s">
        <v>46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9" t="s">
        <v>47</v>
      </c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9" t="s">
        <v>46</v>
      </c>
      <c r="AI60" s="20"/>
      <c r="AJ60" s="20"/>
      <c r="AK60" s="20"/>
      <c r="AL60" s="20"/>
      <c r="AM60" s="29" t="s">
        <v>47</v>
      </c>
      <c r="AN60" s="20"/>
      <c r="AO60" s="20"/>
      <c r="AR60" s="17"/>
    </row>
    <row r="61" spans="2:44" x14ac:dyDescent="0.2">
      <c r="B61" s="6"/>
      <c r="AR61" s="6"/>
    </row>
    <row r="62" spans="2:44" x14ac:dyDescent="0.2">
      <c r="B62" s="6"/>
      <c r="AR62" s="6"/>
    </row>
    <row r="63" spans="2:44" x14ac:dyDescent="0.2">
      <c r="B63" s="6"/>
      <c r="AR63" s="6"/>
    </row>
    <row r="64" spans="2:44" s="18" customFormat="1" ht="12.75" x14ac:dyDescent="0.25">
      <c r="B64" s="17"/>
      <c r="D64" s="27" t="s">
        <v>48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7" t="s">
        <v>49</v>
      </c>
      <c r="AI64" s="28"/>
      <c r="AJ64" s="28"/>
      <c r="AK64" s="28"/>
      <c r="AL64" s="28"/>
      <c r="AM64" s="28"/>
      <c r="AN64" s="28"/>
      <c r="AO64" s="28"/>
      <c r="AR64" s="17"/>
    </row>
    <row r="65" spans="2:44" x14ac:dyDescent="0.2">
      <c r="B65" s="6"/>
      <c r="AR65" s="6"/>
    </row>
    <row r="66" spans="2:44" x14ac:dyDescent="0.2">
      <c r="B66" s="6"/>
      <c r="AR66" s="6"/>
    </row>
    <row r="67" spans="2:44" x14ac:dyDescent="0.2">
      <c r="B67" s="6"/>
      <c r="AR67" s="6"/>
    </row>
    <row r="68" spans="2:44" x14ac:dyDescent="0.2">
      <c r="B68" s="6"/>
      <c r="AR68" s="6"/>
    </row>
    <row r="69" spans="2:44" x14ac:dyDescent="0.2">
      <c r="B69" s="6"/>
      <c r="AR69" s="6"/>
    </row>
    <row r="70" spans="2:44" x14ac:dyDescent="0.2">
      <c r="B70" s="6"/>
      <c r="AR70" s="6"/>
    </row>
    <row r="71" spans="2:44" x14ac:dyDescent="0.2">
      <c r="B71" s="6"/>
      <c r="AR71" s="6"/>
    </row>
    <row r="72" spans="2:44" x14ac:dyDescent="0.2">
      <c r="B72" s="6"/>
      <c r="AR72" s="6"/>
    </row>
    <row r="73" spans="2:44" x14ac:dyDescent="0.2">
      <c r="B73" s="6"/>
      <c r="AR73" s="6"/>
    </row>
    <row r="74" spans="2:44" x14ac:dyDescent="0.2">
      <c r="B74" s="6"/>
      <c r="AR74" s="6"/>
    </row>
    <row r="75" spans="2:44" s="18" customFormat="1" ht="12.75" x14ac:dyDescent="0.25">
      <c r="B75" s="17"/>
      <c r="D75" s="29" t="s">
        <v>46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9" t="s">
        <v>47</v>
      </c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9" t="s">
        <v>46</v>
      </c>
      <c r="AI75" s="20"/>
      <c r="AJ75" s="20"/>
      <c r="AK75" s="20"/>
      <c r="AL75" s="20"/>
      <c r="AM75" s="29" t="s">
        <v>47</v>
      </c>
      <c r="AN75" s="20"/>
      <c r="AO75" s="20"/>
      <c r="AR75" s="17"/>
    </row>
    <row r="76" spans="2:44" s="18" customFormat="1" x14ac:dyDescent="0.25">
      <c r="B76" s="17"/>
      <c r="AR76" s="17"/>
    </row>
    <row r="77" spans="2:44" s="18" customFormat="1" ht="6.95" customHeight="1" x14ac:dyDescent="0.25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17"/>
    </row>
    <row r="81" spans="1:91" s="18" customFormat="1" ht="6.95" customHeight="1" x14ac:dyDescent="0.25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17"/>
    </row>
    <row r="82" spans="1:91" s="18" customFormat="1" ht="24.95" customHeight="1" x14ac:dyDescent="0.25">
      <c r="B82" s="17"/>
      <c r="C82" s="7" t="s">
        <v>50</v>
      </c>
      <c r="AR82" s="17"/>
    </row>
    <row r="83" spans="1:91" s="18" customFormat="1" ht="6.95" customHeight="1" x14ac:dyDescent="0.25">
      <c r="B83" s="17"/>
      <c r="AR83" s="17"/>
    </row>
    <row r="84" spans="1:91" s="34" customFormat="1" ht="12" customHeight="1" x14ac:dyDescent="0.25">
      <c r="B84" s="35"/>
      <c r="C84" s="12" t="s">
        <v>13</v>
      </c>
      <c r="L84" s="34" t="str">
        <f>K5</f>
        <v>IMPORT</v>
      </c>
      <c r="AR84" s="35"/>
    </row>
    <row r="85" spans="1:91" s="36" customFormat="1" ht="36.950000000000003" customHeight="1" x14ac:dyDescent="0.25">
      <c r="B85" s="37"/>
      <c r="C85" s="38" t="s">
        <v>16</v>
      </c>
      <c r="L85" s="191" t="str">
        <f>K6</f>
        <v xml:space="preserve">Puškinova 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R85" s="37"/>
    </row>
    <row r="86" spans="1:91" s="18" customFormat="1" ht="6.95" customHeight="1" x14ac:dyDescent="0.25">
      <c r="B86" s="17"/>
      <c r="AR86" s="17"/>
    </row>
    <row r="87" spans="1:91" s="18" customFormat="1" ht="12" customHeight="1" x14ac:dyDescent="0.25">
      <c r="B87" s="17"/>
      <c r="C87" s="12" t="s">
        <v>19</v>
      </c>
      <c r="L87" s="39" t="str">
        <f>IF(K8="","",K8)</f>
        <v xml:space="preserve"> </v>
      </c>
      <c r="AI87" s="12" t="s">
        <v>21</v>
      </c>
      <c r="AM87" s="193" t="str">
        <f>IF(AN8= "","",AN8)</f>
        <v/>
      </c>
      <c r="AN87" s="193"/>
      <c r="AR87" s="17"/>
    </row>
    <row r="88" spans="1:91" s="18" customFormat="1" ht="6.95" customHeight="1" x14ac:dyDescent="0.25">
      <c r="B88" s="17"/>
      <c r="AR88" s="17"/>
    </row>
    <row r="89" spans="1:91" s="18" customFormat="1" ht="15.2" customHeight="1" x14ac:dyDescent="0.25">
      <c r="B89" s="17"/>
      <c r="C89" s="12" t="s">
        <v>22</v>
      </c>
      <c r="L89" s="34" t="str">
        <f>IF(E11= "","",E11)</f>
        <v xml:space="preserve"> </v>
      </c>
      <c r="AI89" s="12" t="s">
        <v>27</v>
      </c>
      <c r="AM89" s="194" t="str">
        <f>IF(E17="","",E17)</f>
        <v xml:space="preserve"> </v>
      </c>
      <c r="AN89" s="195"/>
      <c r="AO89" s="195"/>
      <c r="AP89" s="195"/>
      <c r="AR89" s="17"/>
      <c r="AS89" s="196" t="s">
        <v>51</v>
      </c>
      <c r="AT89" s="197"/>
      <c r="AU89" s="40"/>
      <c r="AV89" s="40"/>
      <c r="AW89" s="40"/>
      <c r="AX89" s="40"/>
      <c r="AY89" s="40"/>
      <c r="AZ89" s="40"/>
      <c r="BA89" s="40"/>
      <c r="BB89" s="40"/>
      <c r="BC89" s="40"/>
      <c r="BD89" s="41"/>
    </row>
    <row r="90" spans="1:91" s="18" customFormat="1" ht="15.2" customHeight="1" x14ac:dyDescent="0.25">
      <c r="B90" s="17"/>
      <c r="C90" s="12" t="s">
        <v>25</v>
      </c>
      <c r="L90" s="34" t="str">
        <f>IF(E14= "Vyplň údaj","",E14)</f>
        <v/>
      </c>
      <c r="AI90" s="12" t="s">
        <v>29</v>
      </c>
      <c r="AM90" s="194" t="str">
        <f>IF(E20="","",E20)</f>
        <v xml:space="preserve"> </v>
      </c>
      <c r="AN90" s="195"/>
      <c r="AO90" s="195"/>
      <c r="AP90" s="195"/>
      <c r="AR90" s="17"/>
      <c r="AS90" s="198"/>
      <c r="AT90" s="199"/>
      <c r="BD90" s="42"/>
    </row>
    <row r="91" spans="1:91" s="18" customFormat="1" ht="10.9" customHeight="1" x14ac:dyDescent="0.25">
      <c r="B91" s="17"/>
      <c r="AR91" s="17"/>
      <c r="AS91" s="198"/>
      <c r="AT91" s="199"/>
      <c r="BD91" s="42"/>
    </row>
    <row r="92" spans="1:91" s="18" customFormat="1" ht="29.25" customHeight="1" x14ac:dyDescent="0.25">
      <c r="B92" s="17"/>
      <c r="C92" s="186" t="s">
        <v>52</v>
      </c>
      <c r="D92" s="187"/>
      <c r="E92" s="187"/>
      <c r="F92" s="187"/>
      <c r="G92" s="187"/>
      <c r="H92" s="43"/>
      <c r="I92" s="188" t="s">
        <v>53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9" t="s">
        <v>54</v>
      </c>
      <c r="AH92" s="187"/>
      <c r="AI92" s="187"/>
      <c r="AJ92" s="187"/>
      <c r="AK92" s="187"/>
      <c r="AL92" s="187"/>
      <c r="AM92" s="187"/>
      <c r="AN92" s="188" t="s">
        <v>55</v>
      </c>
      <c r="AO92" s="187"/>
      <c r="AP92" s="190"/>
      <c r="AQ92" s="44" t="s">
        <v>56</v>
      </c>
      <c r="AR92" s="17"/>
      <c r="AS92" s="45" t="s">
        <v>57</v>
      </c>
      <c r="AT92" s="46" t="s">
        <v>58</v>
      </c>
      <c r="AU92" s="46" t="s">
        <v>59</v>
      </c>
      <c r="AV92" s="46" t="s">
        <v>60</v>
      </c>
      <c r="AW92" s="46" t="s">
        <v>61</v>
      </c>
      <c r="AX92" s="46" t="s">
        <v>62</v>
      </c>
      <c r="AY92" s="46" t="s">
        <v>63</v>
      </c>
      <c r="AZ92" s="46" t="s">
        <v>64</v>
      </c>
      <c r="BA92" s="46" t="s">
        <v>65</v>
      </c>
      <c r="BB92" s="46" t="s">
        <v>66</v>
      </c>
      <c r="BC92" s="46" t="s">
        <v>67</v>
      </c>
      <c r="BD92" s="47" t="s">
        <v>68</v>
      </c>
    </row>
    <row r="93" spans="1:91" s="18" customFormat="1" ht="10.9" customHeight="1" x14ac:dyDescent="0.25">
      <c r="B93" s="17"/>
      <c r="AR93" s="17"/>
      <c r="AS93" s="48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1"/>
    </row>
    <row r="94" spans="1:91" s="49" customFormat="1" ht="32.450000000000003" customHeight="1" x14ac:dyDescent="0.25">
      <c r="B94" s="50"/>
      <c r="C94" s="51" t="s">
        <v>69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53" t="s">
        <v>1</v>
      </c>
      <c r="AR94" s="50"/>
      <c r="AS94" s="54">
        <f>ROUND(AS95,2)</f>
        <v>0</v>
      </c>
      <c r="AT94" s="55">
        <f>ROUND(SUM(AV94:AW94),2)</f>
        <v>0</v>
      </c>
      <c r="AU94" s="56">
        <f>ROUND(AU95,5)</f>
        <v>0</v>
      </c>
      <c r="AV94" s="55">
        <f>ROUND(AZ94*L29,2)</f>
        <v>0</v>
      </c>
      <c r="AW94" s="55">
        <f>ROUND(BA94*L30,2)</f>
        <v>0</v>
      </c>
      <c r="AX94" s="55">
        <f>ROUND(BB94*L29,2)</f>
        <v>0</v>
      </c>
      <c r="AY94" s="55">
        <f>ROUND(BC94*L30,2)</f>
        <v>0</v>
      </c>
      <c r="AZ94" s="55">
        <f>ROUND(AZ95,2)</f>
        <v>0</v>
      </c>
      <c r="BA94" s="55">
        <f>ROUND(BA95,2)</f>
        <v>0</v>
      </c>
      <c r="BB94" s="55">
        <f>ROUND(BB95,2)</f>
        <v>0</v>
      </c>
      <c r="BC94" s="55">
        <f>ROUND(BC95,2)</f>
        <v>0</v>
      </c>
      <c r="BD94" s="57">
        <f>ROUND(BD95,2)</f>
        <v>0</v>
      </c>
      <c r="BS94" s="58" t="s">
        <v>70</v>
      </c>
      <c r="BT94" s="58" t="s">
        <v>71</v>
      </c>
      <c r="BU94" s="59" t="s">
        <v>72</v>
      </c>
      <c r="BV94" s="58" t="s">
        <v>14</v>
      </c>
      <c r="BW94" s="58" t="s">
        <v>4</v>
      </c>
      <c r="BX94" s="58" t="s">
        <v>73</v>
      </c>
      <c r="CL94" s="58" t="s">
        <v>1</v>
      </c>
    </row>
    <row r="95" spans="1:91" s="69" customFormat="1" ht="16.5" customHeight="1" x14ac:dyDescent="0.25">
      <c r="A95" s="60" t="s">
        <v>74</v>
      </c>
      <c r="B95" s="61"/>
      <c r="C95" s="62"/>
      <c r="D95" s="208" t="s">
        <v>75</v>
      </c>
      <c r="E95" s="208"/>
      <c r="F95" s="208"/>
      <c r="G95" s="208"/>
      <c r="H95" s="208"/>
      <c r="I95" s="63"/>
      <c r="J95" s="208" t="s">
        <v>76</v>
      </c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6">
        <f>'PU - Puškinova ulice'!J30</f>
        <v>0</v>
      </c>
      <c r="AH95" s="207"/>
      <c r="AI95" s="207"/>
      <c r="AJ95" s="207"/>
      <c r="AK95" s="207"/>
      <c r="AL95" s="207"/>
      <c r="AM95" s="207"/>
      <c r="AN95" s="206">
        <f>SUM(AG95,AT95)</f>
        <v>0</v>
      </c>
      <c r="AO95" s="207"/>
      <c r="AP95" s="207"/>
      <c r="AQ95" s="64" t="s">
        <v>77</v>
      </c>
      <c r="AR95" s="61"/>
      <c r="AS95" s="65">
        <v>0</v>
      </c>
      <c r="AT95" s="66">
        <f>ROUND(SUM(AV95:AW95),2)</f>
        <v>0</v>
      </c>
      <c r="AU95" s="67">
        <f>'PU - Puškinova ulice'!P126</f>
        <v>0</v>
      </c>
      <c r="AV95" s="66">
        <f>'PU - Puškinova ulice'!J33</f>
        <v>0</v>
      </c>
      <c r="AW95" s="66">
        <f>'PU - Puškinova ulice'!J34</f>
        <v>0</v>
      </c>
      <c r="AX95" s="66">
        <f>'PU - Puškinova ulice'!J35</f>
        <v>0</v>
      </c>
      <c r="AY95" s="66">
        <f>'PU - Puškinova ulice'!J36</f>
        <v>0</v>
      </c>
      <c r="AZ95" s="66">
        <f>'PU - Puškinova ulice'!F33</f>
        <v>0</v>
      </c>
      <c r="BA95" s="66">
        <f>'PU - Puškinova ulice'!F34</f>
        <v>0</v>
      </c>
      <c r="BB95" s="66">
        <f>'PU - Puškinova ulice'!F35</f>
        <v>0</v>
      </c>
      <c r="BC95" s="66">
        <f>'PU - Puškinova ulice'!F36</f>
        <v>0</v>
      </c>
      <c r="BD95" s="68">
        <f>'PU - Puškinova ulice'!F37</f>
        <v>0</v>
      </c>
      <c r="BT95" s="70" t="s">
        <v>78</v>
      </c>
      <c r="BV95" s="70" t="s">
        <v>14</v>
      </c>
      <c r="BW95" s="70" t="s">
        <v>79</v>
      </c>
      <c r="BX95" s="70" t="s">
        <v>4</v>
      </c>
      <c r="CL95" s="70" t="s">
        <v>1</v>
      </c>
      <c r="CM95" s="70" t="s">
        <v>80</v>
      </c>
    </row>
    <row r="96" spans="1:91" s="18" customFormat="1" ht="30" customHeight="1" x14ac:dyDescent="0.25">
      <c r="B96" s="17"/>
      <c r="AR96" s="17"/>
    </row>
    <row r="97" spans="2:44" s="18" customFormat="1" ht="6.95" customHeight="1" x14ac:dyDescent="0.25"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17"/>
    </row>
  </sheetData>
  <mergeCells count="42">
    <mergeCell ref="L29:P29"/>
    <mergeCell ref="W30:AE30"/>
    <mergeCell ref="AK30:AO30"/>
    <mergeCell ref="L30:P30"/>
    <mergeCell ref="L31:P31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W33:AE33"/>
    <mergeCell ref="AK33:AO33"/>
    <mergeCell ref="L33:P33"/>
    <mergeCell ref="L32:P32"/>
    <mergeCell ref="AK29:AO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X35:AB35"/>
    <mergeCell ref="AK35:AO35"/>
    <mergeCell ref="AK31:AO31"/>
    <mergeCell ref="W32:AE32"/>
    <mergeCell ref="AK32:AO32"/>
    <mergeCell ref="W31:AE31"/>
  </mergeCells>
  <hyperlinks>
    <hyperlink ref="A95" location="'PU - Puškinova ulic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BAD6-850F-4851-9E77-B62989479E3A}">
  <sheetPr>
    <pageSetUpPr fitToPage="1"/>
  </sheetPr>
  <dimension ref="B2:BM249"/>
  <sheetViews>
    <sheetView showGridLines="0" tabSelected="1" topLeftCell="A113" workbookViewId="0">
      <selection activeCell="X131" sqref="X131"/>
    </sheetView>
  </sheetViews>
  <sheetFormatPr defaultRowHeight="11.25" x14ac:dyDescent="0.2"/>
  <cols>
    <col min="1" max="1" width="7.140625" style="2" customWidth="1"/>
    <col min="2" max="2" width="1" style="2" customWidth="1"/>
    <col min="3" max="3" width="3.5703125" style="2" customWidth="1"/>
    <col min="4" max="4" width="3.7109375" style="2" customWidth="1"/>
    <col min="5" max="5" width="14.7109375" style="2" customWidth="1"/>
    <col min="6" max="6" width="43.5703125" style="2" customWidth="1"/>
    <col min="7" max="7" width="6.42578125" style="2" customWidth="1"/>
    <col min="8" max="8" width="12" style="2" customWidth="1"/>
    <col min="9" max="9" width="13.5703125" style="2" customWidth="1"/>
    <col min="10" max="10" width="19.140625" style="2" customWidth="1"/>
    <col min="11" max="11" width="19.140625" style="2" hidden="1" customWidth="1"/>
    <col min="12" max="12" width="8" style="2" customWidth="1"/>
    <col min="13" max="13" width="9.28515625" style="2" hidden="1" customWidth="1"/>
    <col min="14" max="14" width="9.140625" style="2"/>
    <col min="15" max="20" width="12.140625" style="2" hidden="1" customWidth="1"/>
    <col min="21" max="21" width="14" style="2" hidden="1" customWidth="1"/>
    <col min="22" max="22" width="10.5703125" style="2" customWidth="1"/>
    <col min="23" max="23" width="14" style="2" customWidth="1"/>
    <col min="24" max="24" width="10.5703125" style="2" customWidth="1"/>
    <col min="25" max="25" width="12.85546875" style="2" customWidth="1"/>
    <col min="26" max="26" width="9.42578125" style="2" customWidth="1"/>
    <col min="27" max="27" width="12.85546875" style="2" customWidth="1"/>
    <col min="28" max="28" width="14" style="2" customWidth="1"/>
    <col min="29" max="29" width="9.42578125" style="2" customWidth="1"/>
    <col min="30" max="30" width="12.85546875" style="2" customWidth="1"/>
    <col min="31" max="31" width="14" style="2" customWidth="1"/>
    <col min="32" max="16384" width="9.140625" style="2"/>
  </cols>
  <sheetData>
    <row r="2" spans="2:46" ht="36.950000000000003" customHeight="1" x14ac:dyDescent="0.2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3" t="s">
        <v>79</v>
      </c>
    </row>
    <row r="3" spans="2:46" ht="6.95" hidden="1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80</v>
      </c>
    </row>
    <row r="4" spans="2:46" ht="24.95" hidden="1" customHeight="1" x14ac:dyDescent="0.2">
      <c r="B4" s="6"/>
      <c r="D4" s="7" t="s">
        <v>81</v>
      </c>
      <c r="L4" s="6"/>
      <c r="M4" s="71" t="s">
        <v>10</v>
      </c>
      <c r="AT4" s="3" t="s">
        <v>3</v>
      </c>
    </row>
    <row r="5" spans="2:46" ht="6.95" hidden="1" customHeight="1" x14ac:dyDescent="0.2">
      <c r="B5" s="6"/>
      <c r="L5" s="6"/>
    </row>
    <row r="6" spans="2:46" ht="12" hidden="1" customHeight="1" x14ac:dyDescent="0.2">
      <c r="B6" s="6"/>
      <c r="D6" s="12" t="s">
        <v>16</v>
      </c>
      <c r="L6" s="6"/>
    </row>
    <row r="7" spans="2:46" ht="16.5" hidden="1" customHeight="1" x14ac:dyDescent="0.2">
      <c r="B7" s="6"/>
      <c r="E7" s="224" t="str">
        <f>'Rekapitulace stavby'!K6</f>
        <v xml:space="preserve">Puškinova </v>
      </c>
      <c r="F7" s="225"/>
      <c r="G7" s="225"/>
      <c r="H7" s="225"/>
      <c r="L7" s="6"/>
    </row>
    <row r="8" spans="2:46" s="18" customFormat="1" ht="12" hidden="1" customHeight="1" x14ac:dyDescent="0.25">
      <c r="B8" s="17"/>
      <c r="D8" s="12" t="s">
        <v>82</v>
      </c>
      <c r="L8" s="17"/>
    </row>
    <row r="9" spans="2:46" s="18" customFormat="1" ht="16.5" hidden="1" customHeight="1" x14ac:dyDescent="0.25">
      <c r="B9" s="17"/>
      <c r="E9" s="191" t="s">
        <v>83</v>
      </c>
      <c r="F9" s="223"/>
      <c r="G9" s="223"/>
      <c r="H9" s="223"/>
      <c r="L9" s="17"/>
    </row>
    <row r="10" spans="2:46" s="18" customFormat="1" hidden="1" x14ac:dyDescent="0.25">
      <c r="B10" s="17"/>
      <c r="L10" s="17"/>
    </row>
    <row r="11" spans="2:46" s="18" customFormat="1" ht="12" hidden="1" customHeight="1" x14ac:dyDescent="0.25">
      <c r="B11" s="17"/>
      <c r="D11" s="12" t="s">
        <v>17</v>
      </c>
      <c r="F11" s="13" t="s">
        <v>1</v>
      </c>
      <c r="I11" s="12" t="s">
        <v>18</v>
      </c>
      <c r="J11" s="13" t="s">
        <v>1</v>
      </c>
      <c r="L11" s="17"/>
    </row>
    <row r="12" spans="2:46" s="18" customFormat="1" ht="12" hidden="1" customHeight="1" x14ac:dyDescent="0.25">
      <c r="B12" s="17"/>
      <c r="D12" s="12" t="s">
        <v>19</v>
      </c>
      <c r="F12" s="13" t="s">
        <v>20</v>
      </c>
      <c r="I12" s="12" t="s">
        <v>21</v>
      </c>
      <c r="J12" s="72">
        <f>'Rekapitulace stavby'!AN8</f>
        <v>0</v>
      </c>
      <c r="L12" s="17"/>
    </row>
    <row r="13" spans="2:46" s="18" customFormat="1" ht="10.9" hidden="1" customHeight="1" x14ac:dyDescent="0.25">
      <c r="B13" s="17"/>
      <c r="L13" s="17"/>
    </row>
    <row r="14" spans="2:46" s="18" customFormat="1" ht="12" hidden="1" customHeight="1" x14ac:dyDescent="0.25">
      <c r="B14" s="17"/>
      <c r="D14" s="12" t="s">
        <v>22</v>
      </c>
      <c r="I14" s="12" t="s">
        <v>23</v>
      </c>
      <c r="J14" s="13" t="str">
        <f>IF('Rekapitulace stavby'!AN10="","",'Rekapitulace stavby'!AN10)</f>
        <v/>
      </c>
      <c r="L14" s="17"/>
    </row>
    <row r="15" spans="2:46" s="18" customFormat="1" ht="18" hidden="1" customHeight="1" x14ac:dyDescent="0.25">
      <c r="B15" s="17"/>
      <c r="E15" s="13" t="str">
        <f>IF('Rekapitulace stavby'!E11="","",'Rekapitulace stavby'!E11)</f>
        <v xml:space="preserve"> </v>
      </c>
      <c r="I15" s="12" t="s">
        <v>24</v>
      </c>
      <c r="J15" s="13" t="str">
        <f>IF('Rekapitulace stavby'!AN11="","",'Rekapitulace stavby'!AN11)</f>
        <v/>
      </c>
      <c r="L15" s="17"/>
    </row>
    <row r="16" spans="2:46" s="18" customFormat="1" ht="6.95" hidden="1" customHeight="1" x14ac:dyDescent="0.25">
      <c r="B16" s="17"/>
      <c r="L16" s="17"/>
    </row>
    <row r="17" spans="2:12" s="18" customFormat="1" ht="12" hidden="1" customHeight="1" x14ac:dyDescent="0.25">
      <c r="B17" s="17"/>
      <c r="D17" s="12" t="s">
        <v>25</v>
      </c>
      <c r="I17" s="12" t="s">
        <v>23</v>
      </c>
      <c r="J17" s="14" t="str">
        <f>'Rekapitulace stavby'!AN13</f>
        <v>Vyplň údaj</v>
      </c>
      <c r="L17" s="17"/>
    </row>
    <row r="18" spans="2:12" s="18" customFormat="1" ht="18" hidden="1" customHeight="1" x14ac:dyDescent="0.25">
      <c r="B18" s="17"/>
      <c r="E18" s="226" t="str">
        <f>'Rekapitulace stavby'!E14</f>
        <v>Vyplň údaj</v>
      </c>
      <c r="F18" s="215"/>
      <c r="G18" s="215"/>
      <c r="H18" s="215"/>
      <c r="I18" s="12" t="s">
        <v>24</v>
      </c>
      <c r="J18" s="14" t="str">
        <f>'Rekapitulace stavby'!AN14</f>
        <v>Vyplň údaj</v>
      </c>
      <c r="L18" s="17"/>
    </row>
    <row r="19" spans="2:12" s="18" customFormat="1" ht="6.95" hidden="1" customHeight="1" x14ac:dyDescent="0.25">
      <c r="B19" s="17"/>
      <c r="L19" s="17"/>
    </row>
    <row r="20" spans="2:12" s="18" customFormat="1" ht="12" hidden="1" customHeight="1" x14ac:dyDescent="0.25">
      <c r="B20" s="17"/>
      <c r="D20" s="12" t="s">
        <v>27</v>
      </c>
      <c r="I20" s="12" t="s">
        <v>23</v>
      </c>
      <c r="J20" s="13" t="str">
        <f>IF('Rekapitulace stavby'!AN16="","",'Rekapitulace stavby'!AN16)</f>
        <v/>
      </c>
      <c r="L20" s="17"/>
    </row>
    <row r="21" spans="2:12" s="18" customFormat="1" ht="18" hidden="1" customHeight="1" x14ac:dyDescent="0.25">
      <c r="B21" s="17"/>
      <c r="E21" s="13" t="str">
        <f>IF('Rekapitulace stavby'!E17="","",'Rekapitulace stavby'!E17)</f>
        <v xml:space="preserve"> </v>
      </c>
      <c r="I21" s="12" t="s">
        <v>24</v>
      </c>
      <c r="J21" s="13" t="str">
        <f>IF('Rekapitulace stavby'!AN17="","",'Rekapitulace stavby'!AN17)</f>
        <v/>
      </c>
      <c r="L21" s="17"/>
    </row>
    <row r="22" spans="2:12" s="18" customFormat="1" ht="6.95" hidden="1" customHeight="1" x14ac:dyDescent="0.25">
      <c r="B22" s="17"/>
      <c r="L22" s="17"/>
    </row>
    <row r="23" spans="2:12" s="18" customFormat="1" ht="12" hidden="1" customHeight="1" x14ac:dyDescent="0.25">
      <c r="B23" s="17"/>
      <c r="D23" s="12" t="s">
        <v>29</v>
      </c>
      <c r="I23" s="12" t="s">
        <v>23</v>
      </c>
      <c r="J23" s="13" t="str">
        <f>IF('Rekapitulace stavby'!AN19="","",'Rekapitulace stavby'!AN19)</f>
        <v/>
      </c>
      <c r="L23" s="17"/>
    </row>
    <row r="24" spans="2:12" s="18" customFormat="1" ht="18" hidden="1" customHeight="1" x14ac:dyDescent="0.25">
      <c r="B24" s="17"/>
      <c r="E24" s="13" t="str">
        <f>IF('Rekapitulace stavby'!E20="","",'Rekapitulace stavby'!E20)</f>
        <v xml:space="preserve"> </v>
      </c>
      <c r="I24" s="12" t="s">
        <v>24</v>
      </c>
      <c r="J24" s="13" t="str">
        <f>IF('Rekapitulace stavby'!AN20="","",'Rekapitulace stavby'!AN20)</f>
        <v/>
      </c>
      <c r="L24" s="17"/>
    </row>
    <row r="25" spans="2:12" s="18" customFormat="1" ht="6.95" hidden="1" customHeight="1" x14ac:dyDescent="0.25">
      <c r="B25" s="17"/>
      <c r="L25" s="17"/>
    </row>
    <row r="26" spans="2:12" s="18" customFormat="1" ht="12" hidden="1" customHeight="1" x14ac:dyDescent="0.25">
      <c r="B26" s="17"/>
      <c r="D26" s="12" t="s">
        <v>30</v>
      </c>
      <c r="L26" s="17"/>
    </row>
    <row r="27" spans="2:12" s="74" customFormat="1" ht="16.5" hidden="1" customHeight="1" x14ac:dyDescent="0.25">
      <c r="B27" s="73"/>
      <c r="E27" s="219" t="s">
        <v>1</v>
      </c>
      <c r="F27" s="219"/>
      <c r="G27" s="219"/>
      <c r="H27" s="219"/>
      <c r="L27" s="73"/>
    </row>
    <row r="28" spans="2:12" s="18" customFormat="1" ht="6.95" hidden="1" customHeight="1" x14ac:dyDescent="0.25">
      <c r="B28" s="17"/>
      <c r="L28" s="17"/>
    </row>
    <row r="29" spans="2:12" s="18" customFormat="1" ht="6.95" hidden="1" customHeight="1" x14ac:dyDescent="0.25">
      <c r="B29" s="17"/>
      <c r="D29" s="40"/>
      <c r="E29" s="40"/>
      <c r="F29" s="40"/>
      <c r="G29" s="40"/>
      <c r="H29" s="40"/>
      <c r="I29" s="40"/>
      <c r="J29" s="40"/>
      <c r="K29" s="40"/>
      <c r="L29" s="17"/>
    </row>
    <row r="30" spans="2:12" s="18" customFormat="1" ht="25.35" hidden="1" customHeight="1" x14ac:dyDescent="0.25">
      <c r="B30" s="17"/>
      <c r="D30" s="75" t="s">
        <v>31</v>
      </c>
      <c r="J30" s="76">
        <f>ROUND(J126, 2)</f>
        <v>0</v>
      </c>
      <c r="L30" s="17"/>
    </row>
    <row r="31" spans="2:12" s="18" customFormat="1" ht="6.95" hidden="1" customHeight="1" x14ac:dyDescent="0.25">
      <c r="B31" s="17"/>
      <c r="D31" s="40"/>
      <c r="E31" s="40"/>
      <c r="F31" s="40"/>
      <c r="G31" s="40"/>
      <c r="H31" s="40"/>
      <c r="I31" s="40"/>
      <c r="J31" s="40"/>
      <c r="K31" s="40"/>
      <c r="L31" s="17"/>
    </row>
    <row r="32" spans="2:12" s="18" customFormat="1" ht="14.45" hidden="1" customHeight="1" x14ac:dyDescent="0.25">
      <c r="B32" s="17"/>
      <c r="F32" s="77" t="s">
        <v>33</v>
      </c>
      <c r="I32" s="77" t="s">
        <v>32</v>
      </c>
      <c r="J32" s="77" t="s">
        <v>34</v>
      </c>
      <c r="L32" s="17"/>
    </row>
    <row r="33" spans="2:12" s="18" customFormat="1" ht="14.45" hidden="1" customHeight="1" x14ac:dyDescent="0.25">
      <c r="B33" s="17"/>
      <c r="D33" s="78" t="s">
        <v>35</v>
      </c>
      <c r="E33" s="12" t="s">
        <v>36</v>
      </c>
      <c r="F33" s="79">
        <f>ROUND((SUM(BE126:BE248)),  2)</f>
        <v>0</v>
      </c>
      <c r="I33" s="80">
        <v>0.21</v>
      </c>
      <c r="J33" s="79">
        <f>ROUND(((SUM(BE126:BE248))*I33),  2)</f>
        <v>0</v>
      </c>
      <c r="L33" s="17"/>
    </row>
    <row r="34" spans="2:12" s="18" customFormat="1" ht="14.45" hidden="1" customHeight="1" x14ac:dyDescent="0.25">
      <c r="B34" s="17"/>
      <c r="E34" s="12" t="s">
        <v>37</v>
      </c>
      <c r="F34" s="79">
        <f>ROUND((SUM(BF126:BF248)),  2)</f>
        <v>0</v>
      </c>
      <c r="I34" s="80">
        <v>0.12</v>
      </c>
      <c r="J34" s="79">
        <f>ROUND(((SUM(BF126:BF248))*I34),  2)</f>
        <v>0</v>
      </c>
      <c r="L34" s="17"/>
    </row>
    <row r="35" spans="2:12" s="18" customFormat="1" ht="14.45" hidden="1" customHeight="1" x14ac:dyDescent="0.25">
      <c r="B35" s="17"/>
      <c r="E35" s="12" t="s">
        <v>38</v>
      </c>
      <c r="F35" s="79">
        <f>ROUND((SUM(BG126:BG248)),  2)</f>
        <v>0</v>
      </c>
      <c r="I35" s="80">
        <v>0.21</v>
      </c>
      <c r="J35" s="79">
        <f>0</f>
        <v>0</v>
      </c>
      <c r="L35" s="17"/>
    </row>
    <row r="36" spans="2:12" s="18" customFormat="1" ht="14.45" hidden="1" customHeight="1" x14ac:dyDescent="0.25">
      <c r="B36" s="17"/>
      <c r="E36" s="12" t="s">
        <v>39</v>
      </c>
      <c r="F36" s="79">
        <f>ROUND((SUM(BH126:BH248)),  2)</f>
        <v>0</v>
      </c>
      <c r="I36" s="80">
        <v>0.12</v>
      </c>
      <c r="J36" s="79">
        <f>0</f>
        <v>0</v>
      </c>
      <c r="L36" s="17"/>
    </row>
    <row r="37" spans="2:12" s="18" customFormat="1" ht="14.45" hidden="1" customHeight="1" x14ac:dyDescent="0.25">
      <c r="B37" s="17"/>
      <c r="E37" s="12" t="s">
        <v>40</v>
      </c>
      <c r="F37" s="79">
        <f>ROUND((SUM(BI126:BI248)),  2)</f>
        <v>0</v>
      </c>
      <c r="I37" s="80">
        <v>0</v>
      </c>
      <c r="J37" s="79">
        <f>0</f>
        <v>0</v>
      </c>
      <c r="L37" s="17"/>
    </row>
    <row r="38" spans="2:12" s="18" customFormat="1" ht="6.95" hidden="1" customHeight="1" x14ac:dyDescent="0.25">
      <c r="B38" s="17"/>
      <c r="L38" s="17"/>
    </row>
    <row r="39" spans="2:12" s="18" customFormat="1" ht="25.35" hidden="1" customHeight="1" x14ac:dyDescent="0.25">
      <c r="B39" s="17"/>
      <c r="C39" s="81"/>
      <c r="D39" s="82" t="s">
        <v>41</v>
      </c>
      <c r="E39" s="43"/>
      <c r="F39" s="43"/>
      <c r="G39" s="83" t="s">
        <v>42</v>
      </c>
      <c r="H39" s="84" t="s">
        <v>43</v>
      </c>
      <c r="I39" s="43"/>
      <c r="J39" s="85">
        <f>SUM(J30:J37)</f>
        <v>0</v>
      </c>
      <c r="K39" s="86"/>
      <c r="L39" s="17"/>
    </row>
    <row r="40" spans="2:12" s="18" customFormat="1" ht="14.45" hidden="1" customHeight="1" x14ac:dyDescent="0.25">
      <c r="B40" s="17"/>
      <c r="L40" s="17"/>
    </row>
    <row r="41" spans="2:12" ht="14.45" hidden="1" customHeight="1" x14ac:dyDescent="0.2">
      <c r="B41" s="6"/>
      <c r="L41" s="6"/>
    </row>
    <row r="42" spans="2:12" ht="14.45" hidden="1" customHeight="1" x14ac:dyDescent="0.2">
      <c r="B42" s="6"/>
      <c r="L42" s="6"/>
    </row>
    <row r="43" spans="2:12" ht="14.45" hidden="1" customHeight="1" x14ac:dyDescent="0.2">
      <c r="B43" s="6"/>
      <c r="L43" s="6"/>
    </row>
    <row r="44" spans="2:12" ht="14.45" hidden="1" customHeight="1" x14ac:dyDescent="0.2">
      <c r="B44" s="6"/>
      <c r="L44" s="6"/>
    </row>
    <row r="45" spans="2:12" ht="14.45" hidden="1" customHeight="1" x14ac:dyDescent="0.2">
      <c r="B45" s="6"/>
      <c r="L45" s="6"/>
    </row>
    <row r="46" spans="2:12" ht="14.45" hidden="1" customHeight="1" x14ac:dyDescent="0.2">
      <c r="B46" s="6"/>
      <c r="L46" s="6"/>
    </row>
    <row r="47" spans="2:12" ht="14.45" hidden="1" customHeight="1" x14ac:dyDescent="0.2">
      <c r="B47" s="6"/>
      <c r="L47" s="6"/>
    </row>
    <row r="48" spans="2:12" ht="14.45" hidden="1" customHeight="1" x14ac:dyDescent="0.2">
      <c r="B48" s="6"/>
      <c r="L48" s="6"/>
    </row>
    <row r="49" spans="2:12" ht="14.45" hidden="1" customHeight="1" x14ac:dyDescent="0.2">
      <c r="B49" s="6"/>
      <c r="L49" s="6"/>
    </row>
    <row r="50" spans="2:12" s="18" customFormat="1" ht="14.45" hidden="1" customHeight="1" x14ac:dyDescent="0.25">
      <c r="B50" s="17"/>
      <c r="D50" s="27" t="s">
        <v>44</v>
      </c>
      <c r="E50" s="28"/>
      <c r="F50" s="28"/>
      <c r="G50" s="27" t="s">
        <v>45</v>
      </c>
      <c r="H50" s="28"/>
      <c r="I50" s="28"/>
      <c r="J50" s="28"/>
      <c r="K50" s="28"/>
      <c r="L50" s="17"/>
    </row>
    <row r="51" spans="2:12" hidden="1" x14ac:dyDescent="0.2">
      <c r="B51" s="6"/>
      <c r="L51" s="6"/>
    </row>
    <row r="52" spans="2:12" hidden="1" x14ac:dyDescent="0.2">
      <c r="B52" s="6"/>
      <c r="L52" s="6"/>
    </row>
    <row r="53" spans="2:12" hidden="1" x14ac:dyDescent="0.2">
      <c r="B53" s="6"/>
      <c r="L53" s="6"/>
    </row>
    <row r="54" spans="2:12" hidden="1" x14ac:dyDescent="0.2">
      <c r="B54" s="6"/>
      <c r="L54" s="6"/>
    </row>
    <row r="55" spans="2:12" hidden="1" x14ac:dyDescent="0.2">
      <c r="B55" s="6"/>
      <c r="L55" s="6"/>
    </row>
    <row r="56" spans="2:12" hidden="1" x14ac:dyDescent="0.2">
      <c r="B56" s="6"/>
      <c r="L56" s="6"/>
    </row>
    <row r="57" spans="2:12" hidden="1" x14ac:dyDescent="0.2">
      <c r="B57" s="6"/>
      <c r="L57" s="6"/>
    </row>
    <row r="58" spans="2:12" hidden="1" x14ac:dyDescent="0.2">
      <c r="B58" s="6"/>
      <c r="L58" s="6"/>
    </row>
    <row r="59" spans="2:12" hidden="1" x14ac:dyDescent="0.2">
      <c r="B59" s="6"/>
      <c r="L59" s="6"/>
    </row>
    <row r="60" spans="2:12" hidden="1" x14ac:dyDescent="0.2">
      <c r="B60" s="6"/>
      <c r="L60" s="6"/>
    </row>
    <row r="61" spans="2:12" s="18" customFormat="1" ht="12.75" hidden="1" x14ac:dyDescent="0.25">
      <c r="B61" s="17"/>
      <c r="D61" s="29" t="s">
        <v>46</v>
      </c>
      <c r="E61" s="20"/>
      <c r="F61" s="87" t="s">
        <v>47</v>
      </c>
      <c r="G61" s="29" t="s">
        <v>46</v>
      </c>
      <c r="H61" s="20"/>
      <c r="I61" s="20"/>
      <c r="J61" s="88" t="s">
        <v>47</v>
      </c>
      <c r="K61" s="20"/>
      <c r="L61" s="17"/>
    </row>
    <row r="62" spans="2:12" hidden="1" x14ac:dyDescent="0.2">
      <c r="B62" s="6"/>
      <c r="L62" s="6"/>
    </row>
    <row r="63" spans="2:12" hidden="1" x14ac:dyDescent="0.2">
      <c r="B63" s="6"/>
      <c r="L63" s="6"/>
    </row>
    <row r="64" spans="2:12" hidden="1" x14ac:dyDescent="0.2">
      <c r="B64" s="6"/>
      <c r="L64" s="6"/>
    </row>
    <row r="65" spans="2:12" s="18" customFormat="1" ht="12.75" hidden="1" x14ac:dyDescent="0.25">
      <c r="B65" s="17"/>
      <c r="D65" s="27" t="s">
        <v>48</v>
      </c>
      <c r="E65" s="28"/>
      <c r="F65" s="28"/>
      <c r="G65" s="27" t="s">
        <v>49</v>
      </c>
      <c r="H65" s="28"/>
      <c r="I65" s="28"/>
      <c r="J65" s="28"/>
      <c r="K65" s="28"/>
      <c r="L65" s="17"/>
    </row>
    <row r="66" spans="2:12" hidden="1" x14ac:dyDescent="0.2">
      <c r="B66" s="6"/>
      <c r="L66" s="6"/>
    </row>
    <row r="67" spans="2:12" hidden="1" x14ac:dyDescent="0.2">
      <c r="B67" s="6"/>
      <c r="L67" s="6"/>
    </row>
    <row r="68" spans="2:12" hidden="1" x14ac:dyDescent="0.2">
      <c r="B68" s="6"/>
      <c r="L68" s="6"/>
    </row>
    <row r="69" spans="2:12" hidden="1" x14ac:dyDescent="0.2">
      <c r="B69" s="6"/>
      <c r="L69" s="6"/>
    </row>
    <row r="70" spans="2:12" hidden="1" x14ac:dyDescent="0.2">
      <c r="B70" s="6"/>
      <c r="L70" s="6"/>
    </row>
    <row r="71" spans="2:12" hidden="1" x14ac:dyDescent="0.2">
      <c r="B71" s="6"/>
      <c r="L71" s="6"/>
    </row>
    <row r="72" spans="2:12" hidden="1" x14ac:dyDescent="0.2">
      <c r="B72" s="6"/>
      <c r="L72" s="6"/>
    </row>
    <row r="73" spans="2:12" hidden="1" x14ac:dyDescent="0.2">
      <c r="B73" s="6"/>
      <c r="L73" s="6"/>
    </row>
    <row r="74" spans="2:12" hidden="1" x14ac:dyDescent="0.2">
      <c r="B74" s="6"/>
      <c r="L74" s="6"/>
    </row>
    <row r="75" spans="2:12" hidden="1" x14ac:dyDescent="0.2">
      <c r="B75" s="6"/>
      <c r="L75" s="6"/>
    </row>
    <row r="76" spans="2:12" s="18" customFormat="1" ht="12.75" hidden="1" x14ac:dyDescent="0.25">
      <c r="B76" s="17"/>
      <c r="D76" s="29" t="s">
        <v>46</v>
      </c>
      <c r="E76" s="20"/>
      <c r="F76" s="87" t="s">
        <v>47</v>
      </c>
      <c r="G76" s="29" t="s">
        <v>46</v>
      </c>
      <c r="H76" s="20"/>
      <c r="I76" s="20"/>
      <c r="J76" s="88" t="s">
        <v>47</v>
      </c>
      <c r="K76" s="20"/>
      <c r="L76" s="17"/>
    </row>
    <row r="77" spans="2:12" s="18" customFormat="1" ht="14.45" hidden="1" customHeight="1" x14ac:dyDescent="0.25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17"/>
    </row>
    <row r="78" spans="2:12" hidden="1" x14ac:dyDescent="0.2"/>
    <row r="79" spans="2:12" hidden="1" x14ac:dyDescent="0.2"/>
    <row r="80" spans="2:12" hidden="1" x14ac:dyDescent="0.2"/>
    <row r="81" spans="2:47" s="18" customFormat="1" ht="6.95" hidden="1" customHeight="1" x14ac:dyDescent="0.25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17"/>
    </row>
    <row r="82" spans="2:47" s="18" customFormat="1" ht="24.95" hidden="1" customHeight="1" x14ac:dyDescent="0.25">
      <c r="B82" s="17"/>
      <c r="C82" s="7" t="s">
        <v>84</v>
      </c>
      <c r="L82" s="17"/>
    </row>
    <row r="83" spans="2:47" s="18" customFormat="1" ht="6.95" hidden="1" customHeight="1" x14ac:dyDescent="0.25">
      <c r="B83" s="17"/>
      <c r="L83" s="17"/>
    </row>
    <row r="84" spans="2:47" s="18" customFormat="1" ht="12" hidden="1" customHeight="1" x14ac:dyDescent="0.25">
      <c r="B84" s="17"/>
      <c r="C84" s="12" t="s">
        <v>16</v>
      </c>
      <c r="L84" s="17"/>
    </row>
    <row r="85" spans="2:47" s="18" customFormat="1" ht="16.5" hidden="1" customHeight="1" x14ac:dyDescent="0.25">
      <c r="B85" s="17"/>
      <c r="E85" s="224" t="str">
        <f>E7</f>
        <v xml:space="preserve">Puškinova </v>
      </c>
      <c r="F85" s="225"/>
      <c r="G85" s="225"/>
      <c r="H85" s="225"/>
      <c r="L85" s="17"/>
    </row>
    <row r="86" spans="2:47" s="18" customFormat="1" ht="12" hidden="1" customHeight="1" x14ac:dyDescent="0.25">
      <c r="B86" s="17"/>
      <c r="C86" s="12" t="s">
        <v>82</v>
      </c>
      <c r="L86" s="17"/>
    </row>
    <row r="87" spans="2:47" s="18" customFormat="1" ht="16.5" hidden="1" customHeight="1" x14ac:dyDescent="0.25">
      <c r="B87" s="17"/>
      <c r="E87" s="191" t="str">
        <f>E9</f>
        <v>PU - Puškinova ulice</v>
      </c>
      <c r="F87" s="223"/>
      <c r="G87" s="223"/>
      <c r="H87" s="223"/>
      <c r="L87" s="17"/>
    </row>
    <row r="88" spans="2:47" s="18" customFormat="1" ht="6.95" hidden="1" customHeight="1" x14ac:dyDescent="0.25">
      <c r="B88" s="17"/>
      <c r="L88" s="17"/>
    </row>
    <row r="89" spans="2:47" s="18" customFormat="1" ht="12" hidden="1" customHeight="1" x14ac:dyDescent="0.25">
      <c r="B89" s="17"/>
      <c r="C89" s="12" t="s">
        <v>19</v>
      </c>
      <c r="F89" s="13" t="str">
        <f>F12</f>
        <v xml:space="preserve"> </v>
      </c>
      <c r="I89" s="12" t="s">
        <v>21</v>
      </c>
      <c r="J89" s="72">
        <f>IF(J12="","",J12)</f>
        <v>0</v>
      </c>
      <c r="L89" s="17"/>
    </row>
    <row r="90" spans="2:47" s="18" customFormat="1" ht="6.95" hidden="1" customHeight="1" x14ac:dyDescent="0.25">
      <c r="B90" s="17"/>
      <c r="L90" s="17"/>
    </row>
    <row r="91" spans="2:47" s="18" customFormat="1" ht="15.2" hidden="1" customHeight="1" x14ac:dyDescent="0.25">
      <c r="B91" s="17"/>
      <c r="C91" s="12" t="s">
        <v>22</v>
      </c>
      <c r="F91" s="13" t="str">
        <f>E15</f>
        <v xml:space="preserve"> </v>
      </c>
      <c r="I91" s="12" t="s">
        <v>27</v>
      </c>
      <c r="J91" s="89" t="str">
        <f>E21</f>
        <v xml:space="preserve"> </v>
      </c>
      <c r="L91" s="17"/>
    </row>
    <row r="92" spans="2:47" s="18" customFormat="1" ht="15.2" hidden="1" customHeight="1" x14ac:dyDescent="0.25">
      <c r="B92" s="17"/>
      <c r="C92" s="12" t="s">
        <v>25</v>
      </c>
      <c r="F92" s="13" t="str">
        <f>IF(E18="","",E18)</f>
        <v>Vyplň údaj</v>
      </c>
      <c r="I92" s="12" t="s">
        <v>29</v>
      </c>
      <c r="J92" s="89" t="str">
        <f>E24</f>
        <v xml:space="preserve"> </v>
      </c>
      <c r="L92" s="17"/>
    </row>
    <row r="93" spans="2:47" s="18" customFormat="1" ht="10.35" hidden="1" customHeight="1" x14ac:dyDescent="0.25">
      <c r="B93" s="17"/>
      <c r="L93" s="17"/>
    </row>
    <row r="94" spans="2:47" s="18" customFormat="1" ht="29.25" hidden="1" customHeight="1" x14ac:dyDescent="0.25">
      <c r="B94" s="17"/>
      <c r="C94" s="90" t="s">
        <v>85</v>
      </c>
      <c r="D94" s="81"/>
      <c r="E94" s="81"/>
      <c r="F94" s="81"/>
      <c r="G94" s="81"/>
      <c r="H94" s="81"/>
      <c r="I94" s="81"/>
      <c r="J94" s="91" t="s">
        <v>86</v>
      </c>
      <c r="K94" s="81"/>
      <c r="L94" s="17"/>
    </row>
    <row r="95" spans="2:47" s="18" customFormat="1" ht="10.35" hidden="1" customHeight="1" x14ac:dyDescent="0.25">
      <c r="B95" s="17"/>
      <c r="L95" s="17"/>
    </row>
    <row r="96" spans="2:47" s="18" customFormat="1" ht="22.9" hidden="1" customHeight="1" x14ac:dyDescent="0.25">
      <c r="B96" s="17"/>
      <c r="C96" s="92" t="s">
        <v>87</v>
      </c>
      <c r="J96" s="76">
        <f>J126</f>
        <v>0</v>
      </c>
      <c r="L96" s="17"/>
      <c r="AU96" s="3" t="s">
        <v>88</v>
      </c>
    </row>
    <row r="97" spans="2:12" s="94" customFormat="1" ht="24.95" hidden="1" customHeight="1" x14ac:dyDescent="0.25">
      <c r="B97" s="93"/>
      <c r="D97" s="95" t="s">
        <v>89</v>
      </c>
      <c r="E97" s="96"/>
      <c r="F97" s="96"/>
      <c r="G97" s="96"/>
      <c r="H97" s="96"/>
      <c r="I97" s="96"/>
      <c r="J97" s="97">
        <f>J127</f>
        <v>0</v>
      </c>
      <c r="L97" s="93"/>
    </row>
    <row r="98" spans="2:12" s="94" customFormat="1" ht="24.95" hidden="1" customHeight="1" x14ac:dyDescent="0.25">
      <c r="B98" s="93"/>
      <c r="D98" s="95" t="s">
        <v>90</v>
      </c>
      <c r="E98" s="96"/>
      <c r="F98" s="96"/>
      <c r="G98" s="96"/>
      <c r="H98" s="96"/>
      <c r="I98" s="96"/>
      <c r="J98" s="97">
        <f>J130</f>
        <v>0</v>
      </c>
      <c r="L98" s="93"/>
    </row>
    <row r="99" spans="2:12" s="94" customFormat="1" ht="24.95" hidden="1" customHeight="1" x14ac:dyDescent="0.25">
      <c r="B99" s="93"/>
      <c r="D99" s="95" t="s">
        <v>91</v>
      </c>
      <c r="E99" s="96"/>
      <c r="F99" s="96"/>
      <c r="G99" s="96"/>
      <c r="H99" s="96"/>
      <c r="I99" s="96"/>
      <c r="J99" s="97">
        <f>J156</f>
        <v>0</v>
      </c>
      <c r="L99" s="93"/>
    </row>
    <row r="100" spans="2:12" s="94" customFormat="1" ht="24.95" hidden="1" customHeight="1" x14ac:dyDescent="0.25">
      <c r="B100" s="93"/>
      <c r="D100" s="95" t="s">
        <v>92</v>
      </c>
      <c r="E100" s="96"/>
      <c r="F100" s="96"/>
      <c r="G100" s="96"/>
      <c r="H100" s="96"/>
      <c r="I100" s="96"/>
      <c r="J100" s="97">
        <f>J164</f>
        <v>0</v>
      </c>
      <c r="L100" s="93"/>
    </row>
    <row r="101" spans="2:12" s="94" customFormat="1" ht="24.95" hidden="1" customHeight="1" x14ac:dyDescent="0.25">
      <c r="B101" s="93"/>
      <c r="D101" s="95" t="s">
        <v>93</v>
      </c>
      <c r="E101" s="96"/>
      <c r="F101" s="96"/>
      <c r="G101" s="96"/>
      <c r="H101" s="96"/>
      <c r="I101" s="96"/>
      <c r="J101" s="97">
        <f>J172</f>
        <v>0</v>
      </c>
      <c r="L101" s="93"/>
    </row>
    <row r="102" spans="2:12" s="94" customFormat="1" ht="24.95" hidden="1" customHeight="1" x14ac:dyDescent="0.25">
      <c r="B102" s="93"/>
      <c r="D102" s="95" t="s">
        <v>94</v>
      </c>
      <c r="E102" s="96"/>
      <c r="F102" s="96"/>
      <c r="G102" s="96"/>
      <c r="H102" s="96"/>
      <c r="I102" s="96"/>
      <c r="J102" s="97">
        <f>J199</f>
        <v>0</v>
      </c>
      <c r="L102" s="93"/>
    </row>
    <row r="103" spans="2:12" s="94" customFormat="1" ht="24.95" hidden="1" customHeight="1" x14ac:dyDescent="0.25">
      <c r="B103" s="93"/>
      <c r="D103" s="95" t="s">
        <v>95</v>
      </c>
      <c r="E103" s="96"/>
      <c r="F103" s="96"/>
      <c r="G103" s="96"/>
      <c r="H103" s="96"/>
      <c r="I103" s="96"/>
      <c r="J103" s="97">
        <f>J210</f>
        <v>0</v>
      </c>
      <c r="L103" s="93"/>
    </row>
    <row r="104" spans="2:12" s="99" customFormat="1" ht="19.899999999999999" hidden="1" customHeight="1" x14ac:dyDescent="0.25">
      <c r="B104" s="98"/>
      <c r="D104" s="100" t="s">
        <v>96</v>
      </c>
      <c r="E104" s="101"/>
      <c r="F104" s="101"/>
      <c r="G104" s="101"/>
      <c r="H104" s="101"/>
      <c r="I104" s="101"/>
      <c r="J104" s="102">
        <f>J211</f>
        <v>0</v>
      </c>
      <c r="L104" s="98"/>
    </row>
    <row r="105" spans="2:12" s="99" customFormat="1" ht="19.899999999999999" hidden="1" customHeight="1" x14ac:dyDescent="0.25">
      <c r="B105" s="98"/>
      <c r="D105" s="100" t="s">
        <v>97</v>
      </c>
      <c r="E105" s="101"/>
      <c r="F105" s="101"/>
      <c r="G105" s="101"/>
      <c r="H105" s="101"/>
      <c r="I105" s="101"/>
      <c r="J105" s="102">
        <f>J235</f>
        <v>0</v>
      </c>
      <c r="L105" s="98"/>
    </row>
    <row r="106" spans="2:12" s="99" customFormat="1" ht="14.85" hidden="1" customHeight="1" x14ac:dyDescent="0.25">
      <c r="B106" s="98"/>
      <c r="D106" s="100" t="s">
        <v>98</v>
      </c>
      <c r="E106" s="101"/>
      <c r="F106" s="101"/>
      <c r="G106" s="101"/>
      <c r="H106" s="101"/>
      <c r="I106" s="101"/>
      <c r="J106" s="102">
        <f>J241</f>
        <v>0</v>
      </c>
      <c r="L106" s="98"/>
    </row>
    <row r="107" spans="2:12" s="18" customFormat="1" ht="21.75" hidden="1" customHeight="1" x14ac:dyDescent="0.25">
      <c r="B107" s="17"/>
      <c r="L107" s="17"/>
    </row>
    <row r="108" spans="2:12" s="18" customFormat="1" ht="6.95" hidden="1" customHeight="1" x14ac:dyDescent="0.25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17"/>
    </row>
    <row r="109" spans="2:12" hidden="1" x14ac:dyDescent="0.2"/>
    <row r="110" spans="2:12" hidden="1" x14ac:dyDescent="0.2"/>
    <row r="111" spans="2:12" hidden="1" x14ac:dyDescent="0.2"/>
    <row r="112" spans="2:12" s="18" customFormat="1" ht="6.95" customHeight="1" x14ac:dyDescent="0.25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17"/>
    </row>
    <row r="113" spans="2:65" s="18" customFormat="1" ht="24.95" customHeight="1" x14ac:dyDescent="0.25">
      <c r="B113" s="17"/>
      <c r="C113" s="7" t="s">
        <v>99</v>
      </c>
      <c r="L113" s="17"/>
    </row>
    <row r="114" spans="2:65" s="18" customFormat="1" ht="6.95" customHeight="1" x14ac:dyDescent="0.25">
      <c r="B114" s="17"/>
      <c r="L114" s="17"/>
    </row>
    <row r="115" spans="2:65" s="18" customFormat="1" ht="12" customHeight="1" x14ac:dyDescent="0.25">
      <c r="B115" s="17"/>
      <c r="C115" s="12" t="s">
        <v>16</v>
      </c>
      <c r="L115" s="17"/>
    </row>
    <row r="116" spans="2:65" s="18" customFormat="1" ht="16.5" customHeight="1" x14ac:dyDescent="0.25">
      <c r="B116" s="17"/>
      <c r="E116" s="224" t="str">
        <f>E7</f>
        <v xml:space="preserve">Puškinova </v>
      </c>
      <c r="F116" s="225"/>
      <c r="G116" s="225"/>
      <c r="H116" s="225"/>
      <c r="L116" s="17"/>
    </row>
    <row r="117" spans="2:65" s="18" customFormat="1" ht="12" customHeight="1" x14ac:dyDescent="0.25">
      <c r="B117" s="17"/>
      <c r="C117" s="12" t="s">
        <v>82</v>
      </c>
      <c r="L117" s="17"/>
    </row>
    <row r="118" spans="2:65" s="18" customFormat="1" ht="16.5" customHeight="1" x14ac:dyDescent="0.25">
      <c r="B118" s="17"/>
      <c r="E118" s="191" t="str">
        <f>E9</f>
        <v>PU - Puškinova ulice</v>
      </c>
      <c r="F118" s="223"/>
      <c r="G118" s="223"/>
      <c r="H118" s="223"/>
      <c r="L118" s="17"/>
    </row>
    <row r="119" spans="2:65" s="18" customFormat="1" ht="6.95" customHeight="1" x14ac:dyDescent="0.25">
      <c r="B119" s="17"/>
      <c r="L119" s="17"/>
    </row>
    <row r="120" spans="2:65" s="18" customFormat="1" ht="12" customHeight="1" x14ac:dyDescent="0.25">
      <c r="B120" s="17"/>
      <c r="C120" s="12" t="s">
        <v>19</v>
      </c>
      <c r="F120" s="13" t="str">
        <f>F12</f>
        <v xml:space="preserve"> </v>
      </c>
      <c r="I120" s="12" t="s">
        <v>21</v>
      </c>
      <c r="J120" s="72"/>
      <c r="L120" s="17"/>
    </row>
    <row r="121" spans="2:65" s="18" customFormat="1" ht="6.95" customHeight="1" x14ac:dyDescent="0.25">
      <c r="B121" s="17"/>
      <c r="L121" s="17"/>
    </row>
    <row r="122" spans="2:65" s="18" customFormat="1" ht="15.2" customHeight="1" x14ac:dyDescent="0.25">
      <c r="B122" s="17"/>
      <c r="C122" s="12" t="s">
        <v>22</v>
      </c>
      <c r="F122" s="13" t="str">
        <f>E15</f>
        <v xml:space="preserve"> </v>
      </c>
      <c r="I122" s="12" t="s">
        <v>27</v>
      </c>
      <c r="J122" s="89" t="str">
        <f>E21</f>
        <v xml:space="preserve"> </v>
      </c>
      <c r="L122" s="17"/>
    </row>
    <row r="123" spans="2:65" s="18" customFormat="1" ht="15.2" customHeight="1" x14ac:dyDescent="0.25">
      <c r="B123" s="17"/>
      <c r="C123" s="12" t="s">
        <v>25</v>
      </c>
      <c r="F123" s="13" t="str">
        <f>IF(E18="","",E18)</f>
        <v>Vyplň údaj</v>
      </c>
      <c r="I123" s="12" t="s">
        <v>29</v>
      </c>
      <c r="J123" s="89" t="str">
        <f>E24</f>
        <v xml:space="preserve"> </v>
      </c>
      <c r="L123" s="17"/>
    </row>
    <row r="124" spans="2:65" s="18" customFormat="1" ht="10.35" customHeight="1" x14ac:dyDescent="0.25">
      <c r="B124" s="17"/>
      <c r="L124" s="17"/>
    </row>
    <row r="125" spans="2:65" s="108" customFormat="1" ht="29.25" customHeight="1" x14ac:dyDescent="0.25">
      <c r="B125" s="103"/>
      <c r="C125" s="104" t="s">
        <v>100</v>
      </c>
      <c r="D125" s="105" t="s">
        <v>56</v>
      </c>
      <c r="E125" s="105" t="s">
        <v>52</v>
      </c>
      <c r="F125" s="105" t="s">
        <v>53</v>
      </c>
      <c r="G125" s="105" t="s">
        <v>101</v>
      </c>
      <c r="H125" s="105" t="s">
        <v>102</v>
      </c>
      <c r="I125" s="105" t="s">
        <v>103</v>
      </c>
      <c r="J125" s="106" t="s">
        <v>86</v>
      </c>
      <c r="K125" s="107" t="s">
        <v>104</v>
      </c>
      <c r="L125" s="103"/>
      <c r="M125" s="45" t="s">
        <v>1</v>
      </c>
      <c r="N125" s="46" t="s">
        <v>35</v>
      </c>
      <c r="O125" s="46" t="s">
        <v>105</v>
      </c>
      <c r="P125" s="46" t="s">
        <v>106</v>
      </c>
      <c r="Q125" s="46" t="s">
        <v>107</v>
      </c>
      <c r="R125" s="46" t="s">
        <v>108</v>
      </c>
      <c r="S125" s="46" t="s">
        <v>109</v>
      </c>
      <c r="T125" s="47" t="s">
        <v>110</v>
      </c>
    </row>
    <row r="126" spans="2:65" s="18" customFormat="1" ht="22.9" customHeight="1" x14ac:dyDescent="0.25">
      <c r="B126" s="17"/>
      <c r="C126" s="51" t="s">
        <v>111</v>
      </c>
      <c r="J126" s="109">
        <f>BK126</f>
        <v>0</v>
      </c>
      <c r="L126" s="17"/>
      <c r="M126" s="48"/>
      <c r="N126" s="40"/>
      <c r="O126" s="40"/>
      <c r="P126" s="110">
        <f>P127+P130+P156+P164+P172+P199+P210</f>
        <v>0</v>
      </c>
      <c r="Q126" s="40"/>
      <c r="R126" s="110">
        <f>R127+R130+R156+R164+R172+R199+R210</f>
        <v>283.449365</v>
      </c>
      <c r="S126" s="40"/>
      <c r="T126" s="111">
        <f>T127+T130+T156+T164+T172+T199+T210</f>
        <v>107.7</v>
      </c>
      <c r="AT126" s="3" t="s">
        <v>70</v>
      </c>
      <c r="AU126" s="3" t="s">
        <v>88</v>
      </c>
      <c r="BK126" s="112">
        <f>BK127+BK130+BK156+BK164+BK172+BK199+BK210</f>
        <v>0</v>
      </c>
    </row>
    <row r="127" spans="2:65" s="114" customFormat="1" ht="25.9" customHeight="1" x14ac:dyDescent="0.2">
      <c r="B127" s="113"/>
      <c r="D127" s="115" t="s">
        <v>70</v>
      </c>
      <c r="E127" s="116" t="s">
        <v>112</v>
      </c>
      <c r="F127" s="116" t="s">
        <v>113</v>
      </c>
      <c r="I127" s="117"/>
      <c r="J127" s="118">
        <f>BK127</f>
        <v>0</v>
      </c>
      <c r="L127" s="113"/>
      <c r="M127" s="119"/>
      <c r="P127" s="120">
        <f>SUM(P128:P129)</f>
        <v>0</v>
      </c>
      <c r="R127" s="120">
        <f>SUM(R128:R129)</f>
        <v>0</v>
      </c>
      <c r="T127" s="121">
        <f>SUM(T128:T129)</f>
        <v>0</v>
      </c>
      <c r="AR127" s="115" t="s">
        <v>78</v>
      </c>
      <c r="AT127" s="122" t="s">
        <v>70</v>
      </c>
      <c r="AU127" s="122" t="s">
        <v>71</v>
      </c>
      <c r="AY127" s="115" t="s">
        <v>114</v>
      </c>
      <c r="BK127" s="123">
        <f>SUM(BK128:BK129)</f>
        <v>0</v>
      </c>
    </row>
    <row r="128" spans="2:65" s="18" customFormat="1" ht="16.5" customHeight="1" x14ac:dyDescent="0.25">
      <c r="B128" s="124"/>
      <c r="C128" s="125" t="s">
        <v>78</v>
      </c>
      <c r="D128" s="125" t="s">
        <v>115</v>
      </c>
      <c r="E128" s="126" t="s">
        <v>116</v>
      </c>
      <c r="F128" s="127" t="s">
        <v>117</v>
      </c>
      <c r="G128" s="128" t="s">
        <v>118</v>
      </c>
      <c r="H128" s="129">
        <v>1</v>
      </c>
      <c r="I128" s="130"/>
      <c r="J128" s="131">
        <f>ROUND(I128*H128,2)</f>
        <v>0</v>
      </c>
      <c r="K128" s="132"/>
      <c r="L128" s="17"/>
      <c r="M128" s="133" t="s">
        <v>1</v>
      </c>
      <c r="N128" s="134" t="s">
        <v>36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119</v>
      </c>
      <c r="AT128" s="137" t="s">
        <v>115</v>
      </c>
      <c r="AU128" s="137" t="s">
        <v>78</v>
      </c>
      <c r="AY128" s="3" t="s">
        <v>114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3" t="s">
        <v>78</v>
      </c>
      <c r="BK128" s="138">
        <f>ROUND(I128*H128,2)</f>
        <v>0</v>
      </c>
      <c r="BL128" s="3" t="s">
        <v>119</v>
      </c>
      <c r="BM128" s="137" t="s">
        <v>80</v>
      </c>
    </row>
    <row r="129" spans="2:65" s="140" customFormat="1" x14ac:dyDescent="0.25">
      <c r="B129" s="139"/>
      <c r="D129" s="141" t="s">
        <v>120</v>
      </c>
      <c r="E129" s="142" t="s">
        <v>1</v>
      </c>
      <c r="F129" s="143" t="s">
        <v>78</v>
      </c>
      <c r="H129" s="144">
        <v>1</v>
      </c>
      <c r="I129" s="145"/>
      <c r="L129" s="139"/>
      <c r="M129" s="146"/>
      <c r="T129" s="147"/>
      <c r="AT129" s="142" t="s">
        <v>120</v>
      </c>
      <c r="AU129" s="142" t="s">
        <v>78</v>
      </c>
      <c r="AV129" s="140" t="s">
        <v>80</v>
      </c>
      <c r="AW129" s="140" t="s">
        <v>28</v>
      </c>
      <c r="AX129" s="140" t="s">
        <v>78</v>
      </c>
      <c r="AY129" s="142" t="s">
        <v>114</v>
      </c>
    </row>
    <row r="130" spans="2:65" s="114" customFormat="1" ht="25.9" customHeight="1" x14ac:dyDescent="0.2">
      <c r="B130" s="113"/>
      <c r="D130" s="115" t="s">
        <v>70</v>
      </c>
      <c r="E130" s="116" t="s">
        <v>121</v>
      </c>
      <c r="F130" s="116" t="s">
        <v>122</v>
      </c>
      <c r="I130" s="117"/>
      <c r="J130" s="118">
        <f>BK130</f>
        <v>0</v>
      </c>
      <c r="L130" s="113"/>
      <c r="M130" s="119"/>
      <c r="P130" s="120">
        <f>SUM(P131:P155)</f>
        <v>0</v>
      </c>
      <c r="R130" s="120">
        <f>SUM(R131:R155)</f>
        <v>0</v>
      </c>
      <c r="T130" s="121">
        <f>SUM(T131:T155)</f>
        <v>0</v>
      </c>
      <c r="AR130" s="115" t="s">
        <v>78</v>
      </c>
      <c r="AT130" s="122" t="s">
        <v>70</v>
      </c>
      <c r="AU130" s="122" t="s">
        <v>71</v>
      </c>
      <c r="AY130" s="115" t="s">
        <v>114</v>
      </c>
      <c r="BK130" s="123">
        <f>SUM(BK131:BK155)</f>
        <v>0</v>
      </c>
    </row>
    <row r="131" spans="2:65" s="18" customFormat="1" ht="37.9" customHeight="1" x14ac:dyDescent="0.25">
      <c r="B131" s="124"/>
      <c r="C131" s="125" t="s">
        <v>80</v>
      </c>
      <c r="D131" s="125" t="s">
        <v>115</v>
      </c>
      <c r="E131" s="126" t="s">
        <v>123</v>
      </c>
      <c r="F131" s="127" t="s">
        <v>124</v>
      </c>
      <c r="G131" s="128" t="s">
        <v>118</v>
      </c>
      <c r="H131" s="129">
        <v>1</v>
      </c>
      <c r="I131" s="130"/>
      <c r="J131" s="131">
        <f>ROUND(I131*H131,2)</f>
        <v>0</v>
      </c>
      <c r="K131" s="132"/>
      <c r="L131" s="17"/>
      <c r="M131" s="133" t="s">
        <v>1</v>
      </c>
      <c r="N131" s="134" t="s">
        <v>36</v>
      </c>
      <c r="P131" s="135">
        <f>O131*H131</f>
        <v>0</v>
      </c>
      <c r="Q131" s="135">
        <v>0</v>
      </c>
      <c r="R131" s="135">
        <f>Q131*H131</f>
        <v>0</v>
      </c>
      <c r="S131" s="135">
        <v>0</v>
      </c>
      <c r="T131" s="136">
        <f>S131*H131</f>
        <v>0</v>
      </c>
      <c r="AR131" s="137" t="s">
        <v>119</v>
      </c>
      <c r="AT131" s="137" t="s">
        <v>115</v>
      </c>
      <c r="AU131" s="137" t="s">
        <v>78</v>
      </c>
      <c r="AY131" s="3" t="s">
        <v>114</v>
      </c>
      <c r="BE131" s="138">
        <f>IF(N131="základní",J131,0)</f>
        <v>0</v>
      </c>
      <c r="BF131" s="138">
        <f>IF(N131="snížená",J131,0)</f>
        <v>0</v>
      </c>
      <c r="BG131" s="138">
        <f>IF(N131="zákl. přenesená",J131,0)</f>
        <v>0</v>
      </c>
      <c r="BH131" s="138">
        <f>IF(N131="sníž. přenesená",J131,0)</f>
        <v>0</v>
      </c>
      <c r="BI131" s="138">
        <f>IF(N131="nulová",J131,0)</f>
        <v>0</v>
      </c>
      <c r="BJ131" s="3" t="s">
        <v>78</v>
      </c>
      <c r="BK131" s="138">
        <f>ROUND(I131*H131,2)</f>
        <v>0</v>
      </c>
      <c r="BL131" s="3" t="s">
        <v>119</v>
      </c>
      <c r="BM131" s="137" t="s">
        <v>119</v>
      </c>
    </row>
    <row r="132" spans="2:65" s="140" customFormat="1" x14ac:dyDescent="0.25">
      <c r="B132" s="139"/>
      <c r="D132" s="141" t="s">
        <v>120</v>
      </c>
      <c r="E132" s="142" t="s">
        <v>1</v>
      </c>
      <c r="F132" s="143" t="s">
        <v>78</v>
      </c>
      <c r="H132" s="144">
        <v>1</v>
      </c>
      <c r="I132" s="145"/>
      <c r="L132" s="139"/>
      <c r="M132" s="146"/>
      <c r="T132" s="147"/>
      <c r="AT132" s="142" t="s">
        <v>120</v>
      </c>
      <c r="AU132" s="142" t="s">
        <v>78</v>
      </c>
      <c r="AV132" s="140" t="s">
        <v>80</v>
      </c>
      <c r="AW132" s="140" t="s">
        <v>28</v>
      </c>
      <c r="AX132" s="140" t="s">
        <v>71</v>
      </c>
      <c r="AY132" s="142" t="s">
        <v>114</v>
      </c>
    </row>
    <row r="133" spans="2:65" s="149" customFormat="1" x14ac:dyDescent="0.25">
      <c r="B133" s="148"/>
      <c r="D133" s="141" t="s">
        <v>120</v>
      </c>
      <c r="E133" s="150" t="s">
        <v>1</v>
      </c>
      <c r="F133" s="151" t="s">
        <v>125</v>
      </c>
      <c r="H133" s="152">
        <v>1</v>
      </c>
      <c r="I133" s="153"/>
      <c r="L133" s="148"/>
      <c r="M133" s="154"/>
      <c r="T133" s="155"/>
      <c r="AT133" s="150" t="s">
        <v>120</v>
      </c>
      <c r="AU133" s="150" t="s">
        <v>78</v>
      </c>
      <c r="AV133" s="149" t="s">
        <v>119</v>
      </c>
      <c r="AW133" s="149" t="s">
        <v>28</v>
      </c>
      <c r="AX133" s="149" t="s">
        <v>78</v>
      </c>
      <c r="AY133" s="150" t="s">
        <v>114</v>
      </c>
    </row>
    <row r="134" spans="2:65" s="18" customFormat="1" ht="16.5" customHeight="1" x14ac:dyDescent="0.25">
      <c r="B134" s="124"/>
      <c r="C134" s="125" t="s">
        <v>126</v>
      </c>
      <c r="D134" s="125" t="s">
        <v>115</v>
      </c>
      <c r="E134" s="126" t="s">
        <v>127</v>
      </c>
      <c r="F134" s="127" t="s">
        <v>128</v>
      </c>
      <c r="G134" s="128" t="s">
        <v>118</v>
      </c>
      <c r="H134" s="129">
        <v>1</v>
      </c>
      <c r="I134" s="130"/>
      <c r="J134" s="131">
        <f>ROUND(I134*H134,2)</f>
        <v>0</v>
      </c>
      <c r="K134" s="132"/>
      <c r="L134" s="17"/>
      <c r="M134" s="133" t="s">
        <v>1</v>
      </c>
      <c r="N134" s="134" t="s">
        <v>36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119</v>
      </c>
      <c r="AT134" s="137" t="s">
        <v>115</v>
      </c>
      <c r="AU134" s="137" t="s">
        <v>78</v>
      </c>
      <c r="AY134" s="3" t="s">
        <v>114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3" t="s">
        <v>78</v>
      </c>
      <c r="BK134" s="138">
        <f>ROUND(I134*H134,2)</f>
        <v>0</v>
      </c>
      <c r="BL134" s="3" t="s">
        <v>119</v>
      </c>
      <c r="BM134" s="137" t="s">
        <v>129</v>
      </c>
    </row>
    <row r="135" spans="2:65" s="140" customFormat="1" x14ac:dyDescent="0.25">
      <c r="B135" s="139"/>
      <c r="D135" s="141" t="s">
        <v>120</v>
      </c>
      <c r="E135" s="142" t="s">
        <v>1</v>
      </c>
      <c r="F135" s="143" t="s">
        <v>78</v>
      </c>
      <c r="H135" s="144">
        <v>1</v>
      </c>
      <c r="I135" s="145"/>
      <c r="L135" s="139"/>
      <c r="M135" s="146"/>
      <c r="T135" s="147"/>
      <c r="AT135" s="142" t="s">
        <v>120</v>
      </c>
      <c r="AU135" s="142" t="s">
        <v>78</v>
      </c>
      <c r="AV135" s="140" t="s">
        <v>80</v>
      </c>
      <c r="AW135" s="140" t="s">
        <v>28</v>
      </c>
      <c r="AX135" s="140" t="s">
        <v>71</v>
      </c>
      <c r="AY135" s="142" t="s">
        <v>114</v>
      </c>
    </row>
    <row r="136" spans="2:65" s="149" customFormat="1" x14ac:dyDescent="0.25">
      <c r="B136" s="148"/>
      <c r="D136" s="141" t="s">
        <v>120</v>
      </c>
      <c r="E136" s="150" t="s">
        <v>1</v>
      </c>
      <c r="F136" s="151" t="s">
        <v>125</v>
      </c>
      <c r="H136" s="152">
        <v>1</v>
      </c>
      <c r="I136" s="153"/>
      <c r="L136" s="148"/>
      <c r="M136" s="154"/>
      <c r="T136" s="155"/>
      <c r="AT136" s="150" t="s">
        <v>120</v>
      </c>
      <c r="AU136" s="150" t="s">
        <v>78</v>
      </c>
      <c r="AV136" s="149" t="s">
        <v>119</v>
      </c>
      <c r="AW136" s="149" t="s">
        <v>28</v>
      </c>
      <c r="AX136" s="149" t="s">
        <v>78</v>
      </c>
      <c r="AY136" s="150" t="s">
        <v>114</v>
      </c>
    </row>
    <row r="137" spans="2:65" s="18" customFormat="1" ht="16.5" customHeight="1" x14ac:dyDescent="0.25">
      <c r="B137" s="124"/>
      <c r="C137" s="125" t="s">
        <v>119</v>
      </c>
      <c r="D137" s="125" t="s">
        <v>115</v>
      </c>
      <c r="E137" s="126" t="s">
        <v>130</v>
      </c>
      <c r="F137" s="127" t="s">
        <v>131</v>
      </c>
      <c r="G137" s="128" t="s">
        <v>118</v>
      </c>
      <c r="H137" s="129">
        <v>1</v>
      </c>
      <c r="I137" s="130"/>
      <c r="J137" s="131">
        <f>ROUND(I137*H137,2)</f>
        <v>0</v>
      </c>
      <c r="K137" s="132"/>
      <c r="L137" s="17"/>
      <c r="M137" s="133" t="s">
        <v>1</v>
      </c>
      <c r="N137" s="134" t="s">
        <v>36</v>
      </c>
      <c r="P137" s="135">
        <f>O137*H137</f>
        <v>0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119</v>
      </c>
      <c r="AT137" s="137" t="s">
        <v>115</v>
      </c>
      <c r="AU137" s="137" t="s">
        <v>78</v>
      </c>
      <c r="AY137" s="3" t="s">
        <v>114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3" t="s">
        <v>78</v>
      </c>
      <c r="BK137" s="138">
        <f>ROUND(I137*H137,2)</f>
        <v>0</v>
      </c>
      <c r="BL137" s="3" t="s">
        <v>119</v>
      </c>
      <c r="BM137" s="137" t="s">
        <v>132</v>
      </c>
    </row>
    <row r="138" spans="2:65" s="140" customFormat="1" x14ac:dyDescent="0.25">
      <c r="B138" s="139"/>
      <c r="D138" s="141" t="s">
        <v>120</v>
      </c>
      <c r="E138" s="142" t="s">
        <v>1</v>
      </c>
      <c r="F138" s="143" t="s">
        <v>78</v>
      </c>
      <c r="H138" s="144">
        <v>1</v>
      </c>
      <c r="I138" s="145"/>
      <c r="L138" s="139"/>
      <c r="M138" s="146"/>
      <c r="T138" s="147"/>
      <c r="AT138" s="142" t="s">
        <v>120</v>
      </c>
      <c r="AU138" s="142" t="s">
        <v>78</v>
      </c>
      <c r="AV138" s="140" t="s">
        <v>80</v>
      </c>
      <c r="AW138" s="140" t="s">
        <v>28</v>
      </c>
      <c r="AX138" s="140" t="s">
        <v>71</v>
      </c>
      <c r="AY138" s="142" t="s">
        <v>114</v>
      </c>
    </row>
    <row r="139" spans="2:65" s="149" customFormat="1" x14ac:dyDescent="0.25">
      <c r="B139" s="148"/>
      <c r="D139" s="141" t="s">
        <v>120</v>
      </c>
      <c r="E139" s="150" t="s">
        <v>1</v>
      </c>
      <c r="F139" s="151" t="s">
        <v>125</v>
      </c>
      <c r="H139" s="152">
        <v>1</v>
      </c>
      <c r="I139" s="153"/>
      <c r="L139" s="148"/>
      <c r="M139" s="154"/>
      <c r="T139" s="155"/>
      <c r="AT139" s="150" t="s">
        <v>120</v>
      </c>
      <c r="AU139" s="150" t="s">
        <v>78</v>
      </c>
      <c r="AV139" s="149" t="s">
        <v>119</v>
      </c>
      <c r="AW139" s="149" t="s">
        <v>28</v>
      </c>
      <c r="AX139" s="149" t="s">
        <v>78</v>
      </c>
      <c r="AY139" s="150" t="s">
        <v>114</v>
      </c>
    </row>
    <row r="140" spans="2:65" s="18" customFormat="1" ht="16.5" customHeight="1" x14ac:dyDescent="0.25">
      <c r="B140" s="124"/>
      <c r="C140" s="125" t="s">
        <v>133</v>
      </c>
      <c r="D140" s="125" t="s">
        <v>115</v>
      </c>
      <c r="E140" s="126" t="s">
        <v>134</v>
      </c>
      <c r="F140" s="127" t="s">
        <v>135</v>
      </c>
      <c r="G140" s="128" t="s">
        <v>136</v>
      </c>
      <c r="H140" s="129">
        <v>3</v>
      </c>
      <c r="I140" s="130"/>
      <c r="J140" s="131">
        <f>ROUND(I140*H140,2)</f>
        <v>0</v>
      </c>
      <c r="K140" s="132"/>
      <c r="L140" s="17"/>
      <c r="M140" s="133" t="s">
        <v>1</v>
      </c>
      <c r="N140" s="134" t="s">
        <v>36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119</v>
      </c>
      <c r="AT140" s="137" t="s">
        <v>115</v>
      </c>
      <c r="AU140" s="137" t="s">
        <v>78</v>
      </c>
      <c r="AY140" s="3" t="s">
        <v>114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3" t="s">
        <v>78</v>
      </c>
      <c r="BK140" s="138">
        <f>ROUND(I140*H140,2)</f>
        <v>0</v>
      </c>
      <c r="BL140" s="3" t="s">
        <v>119</v>
      </c>
      <c r="BM140" s="137" t="s">
        <v>137</v>
      </c>
    </row>
    <row r="141" spans="2:65" s="140" customFormat="1" x14ac:dyDescent="0.25">
      <c r="B141" s="139"/>
      <c r="D141" s="141" t="s">
        <v>120</v>
      </c>
      <c r="E141" s="142" t="s">
        <v>1</v>
      </c>
      <c r="F141" s="143" t="s">
        <v>126</v>
      </c>
      <c r="H141" s="144">
        <v>3</v>
      </c>
      <c r="I141" s="145"/>
      <c r="L141" s="139"/>
      <c r="M141" s="146"/>
      <c r="T141" s="147"/>
      <c r="AT141" s="142" t="s">
        <v>120</v>
      </c>
      <c r="AU141" s="142" t="s">
        <v>78</v>
      </c>
      <c r="AV141" s="140" t="s">
        <v>80</v>
      </c>
      <c r="AW141" s="140" t="s">
        <v>28</v>
      </c>
      <c r="AX141" s="140" t="s">
        <v>71</v>
      </c>
      <c r="AY141" s="142" t="s">
        <v>114</v>
      </c>
    </row>
    <row r="142" spans="2:65" s="149" customFormat="1" x14ac:dyDescent="0.25">
      <c r="B142" s="148"/>
      <c r="D142" s="141" t="s">
        <v>120</v>
      </c>
      <c r="E142" s="150" t="s">
        <v>1</v>
      </c>
      <c r="F142" s="151" t="s">
        <v>125</v>
      </c>
      <c r="H142" s="152">
        <v>3</v>
      </c>
      <c r="I142" s="153"/>
      <c r="L142" s="148"/>
      <c r="M142" s="154"/>
      <c r="T142" s="155"/>
      <c r="AT142" s="150" t="s">
        <v>120</v>
      </c>
      <c r="AU142" s="150" t="s">
        <v>78</v>
      </c>
      <c r="AV142" s="149" t="s">
        <v>119</v>
      </c>
      <c r="AW142" s="149" t="s">
        <v>28</v>
      </c>
      <c r="AX142" s="149" t="s">
        <v>78</v>
      </c>
      <c r="AY142" s="150" t="s">
        <v>114</v>
      </c>
    </row>
    <row r="143" spans="2:65" s="18" customFormat="1" ht="21.75" customHeight="1" x14ac:dyDescent="0.25">
      <c r="B143" s="124"/>
      <c r="C143" s="125" t="s">
        <v>129</v>
      </c>
      <c r="D143" s="125" t="s">
        <v>115</v>
      </c>
      <c r="E143" s="126" t="s">
        <v>138</v>
      </c>
      <c r="F143" s="127" t="s">
        <v>139</v>
      </c>
      <c r="G143" s="128" t="s">
        <v>136</v>
      </c>
      <c r="H143" s="129">
        <v>3</v>
      </c>
      <c r="I143" s="130"/>
      <c r="J143" s="131">
        <f>ROUND(I143*H143,2)</f>
        <v>0</v>
      </c>
      <c r="K143" s="132"/>
      <c r="L143" s="17"/>
      <c r="M143" s="133" t="s">
        <v>1</v>
      </c>
      <c r="N143" s="134" t="s">
        <v>36</v>
      </c>
      <c r="P143" s="135">
        <f>O143*H143</f>
        <v>0</v>
      </c>
      <c r="Q143" s="135">
        <v>0</v>
      </c>
      <c r="R143" s="135">
        <f>Q143*H143</f>
        <v>0</v>
      </c>
      <c r="S143" s="135">
        <v>0</v>
      </c>
      <c r="T143" s="136">
        <f>S143*H143</f>
        <v>0</v>
      </c>
      <c r="AR143" s="137" t="s">
        <v>119</v>
      </c>
      <c r="AT143" s="137" t="s">
        <v>115</v>
      </c>
      <c r="AU143" s="137" t="s">
        <v>78</v>
      </c>
      <c r="AY143" s="3" t="s">
        <v>114</v>
      </c>
      <c r="BE143" s="138">
        <f>IF(N143="základní",J143,0)</f>
        <v>0</v>
      </c>
      <c r="BF143" s="138">
        <f>IF(N143="snížená",J143,0)</f>
        <v>0</v>
      </c>
      <c r="BG143" s="138">
        <f>IF(N143="zákl. přenesená",J143,0)</f>
        <v>0</v>
      </c>
      <c r="BH143" s="138">
        <f>IF(N143="sníž. přenesená",J143,0)</f>
        <v>0</v>
      </c>
      <c r="BI143" s="138">
        <f>IF(N143="nulová",J143,0)</f>
        <v>0</v>
      </c>
      <c r="BJ143" s="3" t="s">
        <v>78</v>
      </c>
      <c r="BK143" s="138">
        <f>ROUND(I143*H143,2)</f>
        <v>0</v>
      </c>
      <c r="BL143" s="3" t="s">
        <v>119</v>
      </c>
      <c r="BM143" s="137" t="s">
        <v>8</v>
      </c>
    </row>
    <row r="144" spans="2:65" s="140" customFormat="1" x14ac:dyDescent="0.25">
      <c r="B144" s="139"/>
      <c r="D144" s="141" t="s">
        <v>120</v>
      </c>
      <c r="E144" s="142" t="s">
        <v>1</v>
      </c>
      <c r="F144" s="143" t="s">
        <v>126</v>
      </c>
      <c r="H144" s="144">
        <v>3</v>
      </c>
      <c r="I144" s="145"/>
      <c r="L144" s="139"/>
      <c r="M144" s="146"/>
      <c r="T144" s="147"/>
      <c r="AT144" s="142" t="s">
        <v>120</v>
      </c>
      <c r="AU144" s="142" t="s">
        <v>78</v>
      </c>
      <c r="AV144" s="140" t="s">
        <v>80</v>
      </c>
      <c r="AW144" s="140" t="s">
        <v>28</v>
      </c>
      <c r="AX144" s="140" t="s">
        <v>71</v>
      </c>
      <c r="AY144" s="142" t="s">
        <v>114</v>
      </c>
    </row>
    <row r="145" spans="2:65" s="149" customFormat="1" x14ac:dyDescent="0.25">
      <c r="B145" s="148"/>
      <c r="D145" s="141" t="s">
        <v>120</v>
      </c>
      <c r="E145" s="150" t="s">
        <v>1</v>
      </c>
      <c r="F145" s="151" t="s">
        <v>125</v>
      </c>
      <c r="H145" s="152">
        <v>3</v>
      </c>
      <c r="I145" s="153"/>
      <c r="L145" s="148"/>
      <c r="M145" s="154"/>
      <c r="T145" s="155"/>
      <c r="AT145" s="150" t="s">
        <v>120</v>
      </c>
      <c r="AU145" s="150" t="s">
        <v>78</v>
      </c>
      <c r="AV145" s="149" t="s">
        <v>119</v>
      </c>
      <c r="AW145" s="149" t="s">
        <v>28</v>
      </c>
      <c r="AX145" s="149" t="s">
        <v>78</v>
      </c>
      <c r="AY145" s="150" t="s">
        <v>114</v>
      </c>
    </row>
    <row r="146" spans="2:65" s="18" customFormat="1" ht="16.5" customHeight="1" x14ac:dyDescent="0.25">
      <c r="B146" s="124"/>
      <c r="C146" s="125" t="s">
        <v>140</v>
      </c>
      <c r="D146" s="125" t="s">
        <v>115</v>
      </c>
      <c r="E146" s="126" t="s">
        <v>141</v>
      </c>
      <c r="F146" s="127" t="s">
        <v>142</v>
      </c>
      <c r="G146" s="128" t="s">
        <v>136</v>
      </c>
      <c r="H146" s="129">
        <v>3</v>
      </c>
      <c r="I146" s="130"/>
      <c r="J146" s="131">
        <f>ROUND(I146*H146,2)</f>
        <v>0</v>
      </c>
      <c r="K146" s="132"/>
      <c r="L146" s="17"/>
      <c r="M146" s="133" t="s">
        <v>1</v>
      </c>
      <c r="N146" s="134" t="s">
        <v>36</v>
      </c>
      <c r="P146" s="135">
        <f>O146*H146</f>
        <v>0</v>
      </c>
      <c r="Q146" s="135">
        <v>0</v>
      </c>
      <c r="R146" s="135">
        <f>Q146*H146</f>
        <v>0</v>
      </c>
      <c r="S146" s="135">
        <v>0</v>
      </c>
      <c r="T146" s="136">
        <f>S146*H146</f>
        <v>0</v>
      </c>
      <c r="AR146" s="137" t="s">
        <v>119</v>
      </c>
      <c r="AT146" s="137" t="s">
        <v>115</v>
      </c>
      <c r="AU146" s="137" t="s">
        <v>78</v>
      </c>
      <c r="AY146" s="3" t="s">
        <v>114</v>
      </c>
      <c r="BE146" s="138">
        <f>IF(N146="základní",J146,0)</f>
        <v>0</v>
      </c>
      <c r="BF146" s="138">
        <f>IF(N146="snížená",J146,0)</f>
        <v>0</v>
      </c>
      <c r="BG146" s="138">
        <f>IF(N146="zákl. přenesená",J146,0)</f>
        <v>0</v>
      </c>
      <c r="BH146" s="138">
        <f>IF(N146="sníž. přenesená",J146,0)</f>
        <v>0</v>
      </c>
      <c r="BI146" s="138">
        <f>IF(N146="nulová",J146,0)</f>
        <v>0</v>
      </c>
      <c r="BJ146" s="3" t="s">
        <v>78</v>
      </c>
      <c r="BK146" s="138">
        <f>ROUND(I146*H146,2)</f>
        <v>0</v>
      </c>
      <c r="BL146" s="3" t="s">
        <v>119</v>
      </c>
      <c r="BM146" s="137" t="s">
        <v>143</v>
      </c>
    </row>
    <row r="147" spans="2:65" s="140" customFormat="1" x14ac:dyDescent="0.25">
      <c r="B147" s="139"/>
      <c r="D147" s="141" t="s">
        <v>120</v>
      </c>
      <c r="E147" s="142" t="s">
        <v>1</v>
      </c>
      <c r="F147" s="143" t="s">
        <v>126</v>
      </c>
      <c r="H147" s="144">
        <v>3</v>
      </c>
      <c r="I147" s="145"/>
      <c r="L147" s="139"/>
      <c r="M147" s="146"/>
      <c r="T147" s="147"/>
      <c r="AT147" s="142" t="s">
        <v>120</v>
      </c>
      <c r="AU147" s="142" t="s">
        <v>78</v>
      </c>
      <c r="AV147" s="140" t="s">
        <v>80</v>
      </c>
      <c r="AW147" s="140" t="s">
        <v>28</v>
      </c>
      <c r="AX147" s="140" t="s">
        <v>71</v>
      </c>
      <c r="AY147" s="142" t="s">
        <v>114</v>
      </c>
    </row>
    <row r="148" spans="2:65" s="149" customFormat="1" x14ac:dyDescent="0.25">
      <c r="B148" s="148"/>
      <c r="D148" s="141" t="s">
        <v>120</v>
      </c>
      <c r="E148" s="150" t="s">
        <v>1</v>
      </c>
      <c r="F148" s="151" t="s">
        <v>125</v>
      </c>
      <c r="H148" s="152">
        <v>3</v>
      </c>
      <c r="I148" s="153"/>
      <c r="L148" s="148"/>
      <c r="M148" s="154"/>
      <c r="T148" s="155"/>
      <c r="AT148" s="150" t="s">
        <v>120</v>
      </c>
      <c r="AU148" s="150" t="s">
        <v>78</v>
      </c>
      <c r="AV148" s="149" t="s">
        <v>119</v>
      </c>
      <c r="AW148" s="149" t="s">
        <v>28</v>
      </c>
      <c r="AX148" s="149" t="s">
        <v>78</v>
      </c>
      <c r="AY148" s="150" t="s">
        <v>114</v>
      </c>
    </row>
    <row r="149" spans="2:65" s="18" customFormat="1" ht="16.5" customHeight="1" x14ac:dyDescent="0.25">
      <c r="B149" s="124"/>
      <c r="C149" s="125" t="s">
        <v>132</v>
      </c>
      <c r="D149" s="125" t="s">
        <v>115</v>
      </c>
      <c r="E149" s="126" t="s">
        <v>144</v>
      </c>
      <c r="F149" s="127" t="s">
        <v>145</v>
      </c>
      <c r="G149" s="128" t="s">
        <v>136</v>
      </c>
      <c r="H149" s="129">
        <v>12</v>
      </c>
      <c r="I149" s="130"/>
      <c r="J149" s="131">
        <f>ROUND(I149*H149,2)</f>
        <v>0</v>
      </c>
      <c r="K149" s="132"/>
      <c r="L149" s="17"/>
      <c r="M149" s="133" t="s">
        <v>1</v>
      </c>
      <c r="N149" s="134" t="s">
        <v>36</v>
      </c>
      <c r="P149" s="135">
        <f>O149*H149</f>
        <v>0</v>
      </c>
      <c r="Q149" s="135">
        <v>0</v>
      </c>
      <c r="R149" s="135">
        <f>Q149*H149</f>
        <v>0</v>
      </c>
      <c r="S149" s="135">
        <v>0</v>
      </c>
      <c r="T149" s="136">
        <f>S149*H149</f>
        <v>0</v>
      </c>
      <c r="AR149" s="137" t="s">
        <v>119</v>
      </c>
      <c r="AT149" s="137" t="s">
        <v>115</v>
      </c>
      <c r="AU149" s="137" t="s">
        <v>78</v>
      </c>
      <c r="AY149" s="3" t="s">
        <v>114</v>
      </c>
      <c r="BE149" s="138">
        <f>IF(N149="základní",J149,0)</f>
        <v>0</v>
      </c>
      <c r="BF149" s="138">
        <f>IF(N149="snížená",J149,0)</f>
        <v>0</v>
      </c>
      <c r="BG149" s="138">
        <f>IF(N149="zákl. přenesená",J149,0)</f>
        <v>0</v>
      </c>
      <c r="BH149" s="138">
        <f>IF(N149="sníž. přenesená",J149,0)</f>
        <v>0</v>
      </c>
      <c r="BI149" s="138">
        <f>IF(N149="nulová",J149,0)</f>
        <v>0</v>
      </c>
      <c r="BJ149" s="3" t="s">
        <v>78</v>
      </c>
      <c r="BK149" s="138">
        <f>ROUND(I149*H149,2)</f>
        <v>0</v>
      </c>
      <c r="BL149" s="3" t="s">
        <v>119</v>
      </c>
      <c r="BM149" s="137" t="s">
        <v>146</v>
      </c>
    </row>
    <row r="150" spans="2:65" s="140" customFormat="1" x14ac:dyDescent="0.25">
      <c r="B150" s="139"/>
      <c r="D150" s="141" t="s">
        <v>120</v>
      </c>
      <c r="E150" s="142" t="s">
        <v>1</v>
      </c>
      <c r="F150" s="143" t="s">
        <v>147</v>
      </c>
      <c r="H150" s="144">
        <v>12</v>
      </c>
      <c r="I150" s="145"/>
      <c r="L150" s="139"/>
      <c r="M150" s="146"/>
      <c r="T150" s="147"/>
      <c r="AT150" s="142" t="s">
        <v>120</v>
      </c>
      <c r="AU150" s="142" t="s">
        <v>78</v>
      </c>
      <c r="AV150" s="140" t="s">
        <v>80</v>
      </c>
      <c r="AW150" s="140" t="s">
        <v>28</v>
      </c>
      <c r="AX150" s="140" t="s">
        <v>71</v>
      </c>
      <c r="AY150" s="142" t="s">
        <v>114</v>
      </c>
    </row>
    <row r="151" spans="2:65" s="157" customFormat="1" x14ac:dyDescent="0.25">
      <c r="B151" s="156"/>
      <c r="D151" s="141" t="s">
        <v>120</v>
      </c>
      <c r="E151" s="158" t="s">
        <v>1</v>
      </c>
      <c r="F151" s="159" t="s">
        <v>148</v>
      </c>
      <c r="H151" s="158" t="s">
        <v>1</v>
      </c>
      <c r="I151" s="160"/>
      <c r="L151" s="156"/>
      <c r="M151" s="161"/>
      <c r="T151" s="162"/>
      <c r="AT151" s="158" t="s">
        <v>120</v>
      </c>
      <c r="AU151" s="158" t="s">
        <v>78</v>
      </c>
      <c r="AV151" s="157" t="s">
        <v>78</v>
      </c>
      <c r="AW151" s="157" t="s">
        <v>28</v>
      </c>
      <c r="AX151" s="157" t="s">
        <v>71</v>
      </c>
      <c r="AY151" s="158" t="s">
        <v>114</v>
      </c>
    </row>
    <row r="152" spans="2:65" s="149" customFormat="1" x14ac:dyDescent="0.25">
      <c r="B152" s="148"/>
      <c r="D152" s="141" t="s">
        <v>120</v>
      </c>
      <c r="E152" s="150" t="s">
        <v>1</v>
      </c>
      <c r="F152" s="151" t="s">
        <v>125</v>
      </c>
      <c r="H152" s="152">
        <v>12</v>
      </c>
      <c r="I152" s="153"/>
      <c r="L152" s="148"/>
      <c r="M152" s="154"/>
      <c r="T152" s="155"/>
      <c r="AT152" s="150" t="s">
        <v>120</v>
      </c>
      <c r="AU152" s="150" t="s">
        <v>78</v>
      </c>
      <c r="AV152" s="149" t="s">
        <v>119</v>
      </c>
      <c r="AW152" s="149" t="s">
        <v>28</v>
      </c>
      <c r="AX152" s="149" t="s">
        <v>78</v>
      </c>
      <c r="AY152" s="150" t="s">
        <v>114</v>
      </c>
    </row>
    <row r="153" spans="2:65" s="18" customFormat="1" ht="16.5" customHeight="1" x14ac:dyDescent="0.25">
      <c r="B153" s="124"/>
      <c r="C153" s="125" t="s">
        <v>149</v>
      </c>
      <c r="D153" s="125" t="s">
        <v>115</v>
      </c>
      <c r="E153" s="126" t="s">
        <v>150</v>
      </c>
      <c r="F153" s="127" t="s">
        <v>151</v>
      </c>
      <c r="G153" s="128" t="s">
        <v>118</v>
      </c>
      <c r="H153" s="129">
        <v>2</v>
      </c>
      <c r="I153" s="130"/>
      <c r="J153" s="131">
        <f>ROUND(I153*H153,2)</f>
        <v>0</v>
      </c>
      <c r="K153" s="132"/>
      <c r="L153" s="17"/>
      <c r="M153" s="133" t="s">
        <v>1</v>
      </c>
      <c r="N153" s="134" t="s">
        <v>36</v>
      </c>
      <c r="P153" s="135">
        <f>O153*H153</f>
        <v>0</v>
      </c>
      <c r="Q153" s="135">
        <v>0</v>
      </c>
      <c r="R153" s="135">
        <f>Q153*H153</f>
        <v>0</v>
      </c>
      <c r="S153" s="135">
        <v>0</v>
      </c>
      <c r="T153" s="136">
        <f>S153*H153</f>
        <v>0</v>
      </c>
      <c r="AR153" s="137" t="s">
        <v>119</v>
      </c>
      <c r="AT153" s="137" t="s">
        <v>115</v>
      </c>
      <c r="AU153" s="137" t="s">
        <v>78</v>
      </c>
      <c r="AY153" s="3" t="s">
        <v>114</v>
      </c>
      <c r="BE153" s="138">
        <f>IF(N153="základní",J153,0)</f>
        <v>0</v>
      </c>
      <c r="BF153" s="138">
        <f>IF(N153="snížená",J153,0)</f>
        <v>0</v>
      </c>
      <c r="BG153" s="138">
        <f>IF(N153="zákl. přenesená",J153,0)</f>
        <v>0</v>
      </c>
      <c r="BH153" s="138">
        <f>IF(N153="sníž. přenesená",J153,0)</f>
        <v>0</v>
      </c>
      <c r="BI153" s="138">
        <f>IF(N153="nulová",J153,0)</f>
        <v>0</v>
      </c>
      <c r="BJ153" s="3" t="s">
        <v>78</v>
      </c>
      <c r="BK153" s="138">
        <f>ROUND(I153*H153,2)</f>
        <v>0</v>
      </c>
      <c r="BL153" s="3" t="s">
        <v>119</v>
      </c>
      <c r="BM153" s="137" t="s">
        <v>152</v>
      </c>
    </row>
    <row r="154" spans="2:65" s="140" customFormat="1" x14ac:dyDescent="0.25">
      <c r="B154" s="139"/>
      <c r="D154" s="141" t="s">
        <v>120</v>
      </c>
      <c r="E154" s="142" t="s">
        <v>1</v>
      </c>
      <c r="F154" s="143" t="s">
        <v>80</v>
      </c>
      <c r="H154" s="144">
        <v>2</v>
      </c>
      <c r="I154" s="145"/>
      <c r="L154" s="139"/>
      <c r="M154" s="146"/>
      <c r="T154" s="147"/>
      <c r="AT154" s="142" t="s">
        <v>120</v>
      </c>
      <c r="AU154" s="142" t="s">
        <v>78</v>
      </c>
      <c r="AV154" s="140" t="s">
        <v>80</v>
      </c>
      <c r="AW154" s="140" t="s">
        <v>28</v>
      </c>
      <c r="AX154" s="140" t="s">
        <v>71</v>
      </c>
      <c r="AY154" s="142" t="s">
        <v>114</v>
      </c>
    </row>
    <row r="155" spans="2:65" s="149" customFormat="1" x14ac:dyDescent="0.25">
      <c r="B155" s="148"/>
      <c r="D155" s="141" t="s">
        <v>120</v>
      </c>
      <c r="E155" s="150" t="s">
        <v>1</v>
      </c>
      <c r="F155" s="151" t="s">
        <v>125</v>
      </c>
      <c r="H155" s="152">
        <v>2</v>
      </c>
      <c r="I155" s="153"/>
      <c r="L155" s="148"/>
      <c r="M155" s="154"/>
      <c r="T155" s="155"/>
      <c r="AT155" s="150" t="s">
        <v>120</v>
      </c>
      <c r="AU155" s="150" t="s">
        <v>78</v>
      </c>
      <c r="AV155" s="149" t="s">
        <v>119</v>
      </c>
      <c r="AW155" s="149" t="s">
        <v>28</v>
      </c>
      <c r="AX155" s="149" t="s">
        <v>78</v>
      </c>
      <c r="AY155" s="150" t="s">
        <v>114</v>
      </c>
    </row>
    <row r="156" spans="2:65" s="114" customFormat="1" ht="25.9" customHeight="1" x14ac:dyDescent="0.2">
      <c r="B156" s="113"/>
      <c r="D156" s="115" t="s">
        <v>70</v>
      </c>
      <c r="E156" s="116" t="s">
        <v>153</v>
      </c>
      <c r="F156" s="116" t="s">
        <v>154</v>
      </c>
      <c r="I156" s="117"/>
      <c r="J156" s="118">
        <f>BK156</f>
        <v>0</v>
      </c>
      <c r="L156" s="113"/>
      <c r="M156" s="119"/>
      <c r="P156" s="120">
        <f>SUM(P157:P163)</f>
        <v>0</v>
      </c>
      <c r="R156" s="120">
        <f>SUM(R157:R163)</f>
        <v>0</v>
      </c>
      <c r="T156" s="121">
        <f>SUM(T157:T163)</f>
        <v>0</v>
      </c>
      <c r="AR156" s="115" t="s">
        <v>78</v>
      </c>
      <c r="AT156" s="122" t="s">
        <v>70</v>
      </c>
      <c r="AU156" s="122" t="s">
        <v>71</v>
      </c>
      <c r="AY156" s="115" t="s">
        <v>114</v>
      </c>
      <c r="BK156" s="123">
        <f>SUM(BK157:BK163)</f>
        <v>0</v>
      </c>
    </row>
    <row r="157" spans="2:65" s="18" customFormat="1" ht="16.5" customHeight="1" x14ac:dyDescent="0.25">
      <c r="B157" s="124"/>
      <c r="C157" s="125" t="s">
        <v>137</v>
      </c>
      <c r="D157" s="125" t="s">
        <v>115</v>
      </c>
      <c r="E157" s="126" t="s">
        <v>155</v>
      </c>
      <c r="F157" s="127" t="s">
        <v>156</v>
      </c>
      <c r="G157" s="128" t="s">
        <v>118</v>
      </c>
      <c r="H157" s="129">
        <v>1</v>
      </c>
      <c r="I157" s="130"/>
      <c r="J157" s="131">
        <f>ROUND(I157*H157,2)</f>
        <v>0</v>
      </c>
      <c r="K157" s="132"/>
      <c r="L157" s="17"/>
      <c r="M157" s="133" t="s">
        <v>1</v>
      </c>
      <c r="N157" s="134" t="s">
        <v>36</v>
      </c>
      <c r="P157" s="135">
        <f>O157*H157</f>
        <v>0</v>
      </c>
      <c r="Q157" s="135">
        <v>0</v>
      </c>
      <c r="R157" s="135">
        <f>Q157*H157</f>
        <v>0</v>
      </c>
      <c r="S157" s="135">
        <v>0</v>
      </c>
      <c r="T157" s="136">
        <f>S157*H157</f>
        <v>0</v>
      </c>
      <c r="AR157" s="137" t="s">
        <v>119</v>
      </c>
      <c r="AT157" s="137" t="s">
        <v>115</v>
      </c>
      <c r="AU157" s="137" t="s">
        <v>78</v>
      </c>
      <c r="AY157" s="3" t="s">
        <v>114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3" t="s">
        <v>78</v>
      </c>
      <c r="BK157" s="138">
        <f>ROUND(I157*H157,2)</f>
        <v>0</v>
      </c>
      <c r="BL157" s="3" t="s">
        <v>119</v>
      </c>
      <c r="BM157" s="137" t="s">
        <v>157</v>
      </c>
    </row>
    <row r="158" spans="2:65" s="140" customFormat="1" x14ac:dyDescent="0.25">
      <c r="B158" s="139"/>
      <c r="D158" s="141" t="s">
        <v>120</v>
      </c>
      <c r="E158" s="142" t="s">
        <v>1</v>
      </c>
      <c r="F158" s="143" t="s">
        <v>78</v>
      </c>
      <c r="H158" s="144">
        <v>1</v>
      </c>
      <c r="I158" s="145"/>
      <c r="L158" s="139"/>
      <c r="M158" s="146"/>
      <c r="T158" s="147"/>
      <c r="AT158" s="142" t="s">
        <v>120</v>
      </c>
      <c r="AU158" s="142" t="s">
        <v>78</v>
      </c>
      <c r="AV158" s="140" t="s">
        <v>80</v>
      </c>
      <c r="AW158" s="140" t="s">
        <v>28</v>
      </c>
      <c r="AX158" s="140" t="s">
        <v>71</v>
      </c>
      <c r="AY158" s="142" t="s">
        <v>114</v>
      </c>
    </row>
    <row r="159" spans="2:65" s="149" customFormat="1" x14ac:dyDescent="0.25">
      <c r="B159" s="148"/>
      <c r="D159" s="141" t="s">
        <v>120</v>
      </c>
      <c r="E159" s="150" t="s">
        <v>1</v>
      </c>
      <c r="F159" s="151" t="s">
        <v>125</v>
      </c>
      <c r="H159" s="152">
        <v>1</v>
      </c>
      <c r="I159" s="153"/>
      <c r="L159" s="148"/>
      <c r="M159" s="154"/>
      <c r="T159" s="155"/>
      <c r="AT159" s="150" t="s">
        <v>120</v>
      </c>
      <c r="AU159" s="150" t="s">
        <v>78</v>
      </c>
      <c r="AV159" s="149" t="s">
        <v>119</v>
      </c>
      <c r="AW159" s="149" t="s">
        <v>28</v>
      </c>
      <c r="AX159" s="149" t="s">
        <v>78</v>
      </c>
      <c r="AY159" s="150" t="s">
        <v>114</v>
      </c>
    </row>
    <row r="160" spans="2:65" s="18" customFormat="1" ht="16.5" customHeight="1" x14ac:dyDescent="0.25">
      <c r="B160" s="124"/>
      <c r="C160" s="125" t="s">
        <v>158</v>
      </c>
      <c r="D160" s="125" t="s">
        <v>115</v>
      </c>
      <c r="E160" s="126" t="s">
        <v>159</v>
      </c>
      <c r="F160" s="127" t="s">
        <v>160</v>
      </c>
      <c r="G160" s="128" t="s">
        <v>136</v>
      </c>
      <c r="H160" s="129">
        <v>3</v>
      </c>
      <c r="I160" s="130"/>
      <c r="J160" s="131">
        <f>ROUND(I160*H160,2)</f>
        <v>0</v>
      </c>
      <c r="K160" s="132"/>
      <c r="L160" s="17"/>
      <c r="M160" s="133" t="s">
        <v>1</v>
      </c>
      <c r="N160" s="134" t="s">
        <v>36</v>
      </c>
      <c r="P160" s="135">
        <f>O160*H160</f>
        <v>0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119</v>
      </c>
      <c r="AT160" s="137" t="s">
        <v>115</v>
      </c>
      <c r="AU160" s="137" t="s">
        <v>78</v>
      </c>
      <c r="AY160" s="3" t="s">
        <v>114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3" t="s">
        <v>78</v>
      </c>
      <c r="BK160" s="138">
        <f>ROUND(I160*H160,2)</f>
        <v>0</v>
      </c>
      <c r="BL160" s="3" t="s">
        <v>119</v>
      </c>
      <c r="BM160" s="137" t="s">
        <v>161</v>
      </c>
    </row>
    <row r="161" spans="2:65" s="18" customFormat="1" ht="16.5" customHeight="1" x14ac:dyDescent="0.25">
      <c r="B161" s="124"/>
      <c r="C161" s="125" t="s">
        <v>8</v>
      </c>
      <c r="D161" s="125" t="s">
        <v>115</v>
      </c>
      <c r="E161" s="126" t="s">
        <v>162</v>
      </c>
      <c r="F161" s="127" t="s">
        <v>163</v>
      </c>
      <c r="G161" s="128" t="s">
        <v>136</v>
      </c>
      <c r="H161" s="129">
        <v>3</v>
      </c>
      <c r="I161" s="130"/>
      <c r="J161" s="131">
        <f>ROUND(I161*H161,2)</f>
        <v>0</v>
      </c>
      <c r="K161" s="132"/>
      <c r="L161" s="17"/>
      <c r="M161" s="133" t="s">
        <v>1</v>
      </c>
      <c r="N161" s="134" t="s">
        <v>36</v>
      </c>
      <c r="P161" s="135">
        <f>O161*H161</f>
        <v>0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119</v>
      </c>
      <c r="AT161" s="137" t="s">
        <v>115</v>
      </c>
      <c r="AU161" s="137" t="s">
        <v>78</v>
      </c>
      <c r="AY161" s="3" t="s">
        <v>114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3" t="s">
        <v>78</v>
      </c>
      <c r="BK161" s="138">
        <f>ROUND(I161*H161,2)</f>
        <v>0</v>
      </c>
      <c r="BL161" s="3" t="s">
        <v>119</v>
      </c>
      <c r="BM161" s="137" t="s">
        <v>164</v>
      </c>
    </row>
    <row r="162" spans="2:65" s="18" customFormat="1" ht="16.5" customHeight="1" x14ac:dyDescent="0.25">
      <c r="B162" s="124"/>
      <c r="C162" s="125" t="s">
        <v>165</v>
      </c>
      <c r="D162" s="125" t="s">
        <v>115</v>
      </c>
      <c r="E162" s="126" t="s">
        <v>166</v>
      </c>
      <c r="F162" s="127" t="s">
        <v>167</v>
      </c>
      <c r="G162" s="128" t="s">
        <v>136</v>
      </c>
      <c r="H162" s="129">
        <v>3</v>
      </c>
      <c r="I162" s="130"/>
      <c r="J162" s="131">
        <f>ROUND(I162*H162,2)</f>
        <v>0</v>
      </c>
      <c r="K162" s="132"/>
      <c r="L162" s="17"/>
      <c r="M162" s="133" t="s">
        <v>1</v>
      </c>
      <c r="N162" s="134" t="s">
        <v>36</v>
      </c>
      <c r="P162" s="135">
        <f>O162*H162</f>
        <v>0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119</v>
      </c>
      <c r="AT162" s="137" t="s">
        <v>115</v>
      </c>
      <c r="AU162" s="137" t="s">
        <v>78</v>
      </c>
      <c r="AY162" s="3" t="s">
        <v>114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3" t="s">
        <v>78</v>
      </c>
      <c r="BK162" s="138">
        <f>ROUND(I162*H162,2)</f>
        <v>0</v>
      </c>
      <c r="BL162" s="3" t="s">
        <v>119</v>
      </c>
      <c r="BM162" s="137" t="s">
        <v>168</v>
      </c>
    </row>
    <row r="163" spans="2:65" s="18" customFormat="1" ht="16.5" customHeight="1" x14ac:dyDescent="0.25">
      <c r="B163" s="124"/>
      <c r="C163" s="125" t="s">
        <v>143</v>
      </c>
      <c r="D163" s="125" t="s">
        <v>115</v>
      </c>
      <c r="E163" s="126" t="s">
        <v>169</v>
      </c>
      <c r="F163" s="127" t="s">
        <v>170</v>
      </c>
      <c r="G163" s="128" t="s">
        <v>136</v>
      </c>
      <c r="H163" s="129">
        <v>3</v>
      </c>
      <c r="I163" s="130"/>
      <c r="J163" s="131">
        <f>ROUND(I163*H163,2)</f>
        <v>0</v>
      </c>
      <c r="K163" s="132"/>
      <c r="L163" s="17"/>
      <c r="M163" s="133" t="s">
        <v>1</v>
      </c>
      <c r="N163" s="134" t="s">
        <v>36</v>
      </c>
      <c r="P163" s="135">
        <f>O163*H163</f>
        <v>0</v>
      </c>
      <c r="Q163" s="135">
        <v>0</v>
      </c>
      <c r="R163" s="135">
        <f>Q163*H163</f>
        <v>0</v>
      </c>
      <c r="S163" s="135">
        <v>0</v>
      </c>
      <c r="T163" s="136">
        <f>S163*H163</f>
        <v>0</v>
      </c>
      <c r="AR163" s="137" t="s">
        <v>119</v>
      </c>
      <c r="AT163" s="137" t="s">
        <v>115</v>
      </c>
      <c r="AU163" s="137" t="s">
        <v>78</v>
      </c>
      <c r="AY163" s="3" t="s">
        <v>114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3" t="s">
        <v>78</v>
      </c>
      <c r="BK163" s="138">
        <f>ROUND(I163*H163,2)</f>
        <v>0</v>
      </c>
      <c r="BL163" s="3" t="s">
        <v>119</v>
      </c>
      <c r="BM163" s="137" t="s">
        <v>171</v>
      </c>
    </row>
    <row r="164" spans="2:65" s="114" customFormat="1" ht="25.9" customHeight="1" x14ac:dyDescent="0.2">
      <c r="B164" s="113"/>
      <c r="D164" s="115" t="s">
        <v>70</v>
      </c>
      <c r="E164" s="116" t="s">
        <v>172</v>
      </c>
      <c r="F164" s="116" t="s">
        <v>173</v>
      </c>
      <c r="I164" s="117"/>
      <c r="J164" s="118">
        <f>BK164</f>
        <v>0</v>
      </c>
      <c r="L164" s="113"/>
      <c r="M164" s="119"/>
      <c r="P164" s="120">
        <f>SUM(P165:P171)</f>
        <v>0</v>
      </c>
      <c r="R164" s="120">
        <f>SUM(R165:R171)</f>
        <v>0</v>
      </c>
      <c r="T164" s="121">
        <f>SUM(T165:T171)</f>
        <v>0</v>
      </c>
      <c r="AR164" s="115" t="s">
        <v>78</v>
      </c>
      <c r="AT164" s="122" t="s">
        <v>70</v>
      </c>
      <c r="AU164" s="122" t="s">
        <v>71</v>
      </c>
      <c r="AY164" s="115" t="s">
        <v>114</v>
      </c>
      <c r="BK164" s="123">
        <f>SUM(BK165:BK171)</f>
        <v>0</v>
      </c>
    </row>
    <row r="165" spans="2:65" s="18" customFormat="1" ht="16.5" customHeight="1" x14ac:dyDescent="0.25">
      <c r="B165" s="124"/>
      <c r="C165" s="125" t="s">
        <v>174</v>
      </c>
      <c r="D165" s="125" t="s">
        <v>115</v>
      </c>
      <c r="E165" s="126" t="s">
        <v>175</v>
      </c>
      <c r="F165" s="127" t="s">
        <v>176</v>
      </c>
      <c r="G165" s="128" t="s">
        <v>177</v>
      </c>
      <c r="H165" s="129">
        <v>1</v>
      </c>
      <c r="I165" s="130"/>
      <c r="J165" s="131">
        <f>ROUND(I165*H165,2)</f>
        <v>0</v>
      </c>
      <c r="K165" s="132"/>
      <c r="L165" s="17"/>
      <c r="M165" s="133" t="s">
        <v>1</v>
      </c>
      <c r="N165" s="134" t="s">
        <v>36</v>
      </c>
      <c r="P165" s="135">
        <f>O165*H165</f>
        <v>0</v>
      </c>
      <c r="Q165" s="135">
        <v>0</v>
      </c>
      <c r="R165" s="135">
        <f>Q165*H165</f>
        <v>0</v>
      </c>
      <c r="S165" s="135">
        <v>0</v>
      </c>
      <c r="T165" s="136">
        <f>S165*H165</f>
        <v>0</v>
      </c>
      <c r="AR165" s="137" t="s">
        <v>119</v>
      </c>
      <c r="AT165" s="137" t="s">
        <v>115</v>
      </c>
      <c r="AU165" s="137" t="s">
        <v>78</v>
      </c>
      <c r="AY165" s="3" t="s">
        <v>114</v>
      </c>
      <c r="BE165" s="138">
        <f>IF(N165="základní",J165,0)</f>
        <v>0</v>
      </c>
      <c r="BF165" s="138">
        <f>IF(N165="snížená",J165,0)</f>
        <v>0</v>
      </c>
      <c r="BG165" s="138">
        <f>IF(N165="zákl. přenesená",J165,0)</f>
        <v>0</v>
      </c>
      <c r="BH165" s="138">
        <f>IF(N165="sníž. přenesená",J165,0)</f>
        <v>0</v>
      </c>
      <c r="BI165" s="138">
        <f>IF(N165="nulová",J165,0)</f>
        <v>0</v>
      </c>
      <c r="BJ165" s="3" t="s">
        <v>78</v>
      </c>
      <c r="BK165" s="138">
        <f>ROUND(I165*H165,2)</f>
        <v>0</v>
      </c>
      <c r="BL165" s="3" t="s">
        <v>119</v>
      </c>
      <c r="BM165" s="137" t="s">
        <v>178</v>
      </c>
    </row>
    <row r="166" spans="2:65" s="140" customFormat="1" x14ac:dyDescent="0.25">
      <c r="B166" s="139"/>
      <c r="D166" s="141" t="s">
        <v>120</v>
      </c>
      <c r="E166" s="142" t="s">
        <v>1</v>
      </c>
      <c r="F166" s="143" t="s">
        <v>78</v>
      </c>
      <c r="H166" s="144">
        <v>1</v>
      </c>
      <c r="I166" s="145"/>
      <c r="L166" s="139"/>
      <c r="M166" s="146"/>
      <c r="T166" s="147"/>
      <c r="AT166" s="142" t="s">
        <v>120</v>
      </c>
      <c r="AU166" s="142" t="s">
        <v>78</v>
      </c>
      <c r="AV166" s="140" t="s">
        <v>80</v>
      </c>
      <c r="AW166" s="140" t="s">
        <v>28</v>
      </c>
      <c r="AX166" s="140" t="s">
        <v>71</v>
      </c>
      <c r="AY166" s="142" t="s">
        <v>114</v>
      </c>
    </row>
    <row r="167" spans="2:65" s="149" customFormat="1" x14ac:dyDescent="0.25">
      <c r="B167" s="148"/>
      <c r="D167" s="141" t="s">
        <v>120</v>
      </c>
      <c r="E167" s="150" t="s">
        <v>1</v>
      </c>
      <c r="F167" s="151" t="s">
        <v>125</v>
      </c>
      <c r="H167" s="152">
        <v>1</v>
      </c>
      <c r="I167" s="153"/>
      <c r="L167" s="148"/>
      <c r="M167" s="154"/>
      <c r="T167" s="155"/>
      <c r="AT167" s="150" t="s">
        <v>120</v>
      </c>
      <c r="AU167" s="150" t="s">
        <v>78</v>
      </c>
      <c r="AV167" s="149" t="s">
        <v>119</v>
      </c>
      <c r="AW167" s="149" t="s">
        <v>28</v>
      </c>
      <c r="AX167" s="149" t="s">
        <v>78</v>
      </c>
      <c r="AY167" s="150" t="s">
        <v>114</v>
      </c>
    </row>
    <row r="168" spans="2:65" s="18" customFormat="1" ht="16.5" customHeight="1" x14ac:dyDescent="0.25">
      <c r="B168" s="124"/>
      <c r="C168" s="125" t="s">
        <v>146</v>
      </c>
      <c r="D168" s="125" t="s">
        <v>115</v>
      </c>
      <c r="E168" s="126" t="s">
        <v>179</v>
      </c>
      <c r="F168" s="127" t="s">
        <v>180</v>
      </c>
      <c r="G168" s="128" t="s">
        <v>181</v>
      </c>
      <c r="H168" s="129">
        <v>1</v>
      </c>
      <c r="I168" s="130"/>
      <c r="J168" s="131">
        <f>ROUND(I168*H168,2)</f>
        <v>0</v>
      </c>
      <c r="K168" s="132"/>
      <c r="L168" s="17"/>
      <c r="M168" s="133" t="s">
        <v>1</v>
      </c>
      <c r="N168" s="134" t="s">
        <v>36</v>
      </c>
      <c r="P168" s="135">
        <f>O168*H168</f>
        <v>0</v>
      </c>
      <c r="Q168" s="135">
        <v>0</v>
      </c>
      <c r="R168" s="135">
        <f>Q168*H168</f>
        <v>0</v>
      </c>
      <c r="S168" s="135">
        <v>0</v>
      </c>
      <c r="T168" s="136">
        <f>S168*H168</f>
        <v>0</v>
      </c>
      <c r="AR168" s="137" t="s">
        <v>119</v>
      </c>
      <c r="AT168" s="137" t="s">
        <v>115</v>
      </c>
      <c r="AU168" s="137" t="s">
        <v>78</v>
      </c>
      <c r="AY168" s="3" t="s">
        <v>114</v>
      </c>
      <c r="BE168" s="138">
        <f>IF(N168="základní",J168,0)</f>
        <v>0</v>
      </c>
      <c r="BF168" s="138">
        <f>IF(N168="snížená",J168,0)</f>
        <v>0</v>
      </c>
      <c r="BG168" s="138">
        <f>IF(N168="zákl. přenesená",J168,0)</f>
        <v>0</v>
      </c>
      <c r="BH168" s="138">
        <f>IF(N168="sníž. přenesená",J168,0)</f>
        <v>0</v>
      </c>
      <c r="BI168" s="138">
        <f>IF(N168="nulová",J168,0)</f>
        <v>0</v>
      </c>
      <c r="BJ168" s="3" t="s">
        <v>78</v>
      </c>
      <c r="BK168" s="138">
        <f>ROUND(I168*H168,2)</f>
        <v>0</v>
      </c>
      <c r="BL168" s="3" t="s">
        <v>119</v>
      </c>
      <c r="BM168" s="137" t="s">
        <v>182</v>
      </c>
    </row>
    <row r="169" spans="2:65" s="157" customFormat="1" x14ac:dyDescent="0.25">
      <c r="B169" s="156"/>
      <c r="D169" s="141" t="s">
        <v>120</v>
      </c>
      <c r="E169" s="158" t="s">
        <v>1</v>
      </c>
      <c r="F169" s="159" t="s">
        <v>183</v>
      </c>
      <c r="H169" s="158" t="s">
        <v>1</v>
      </c>
      <c r="I169" s="160"/>
      <c r="L169" s="156"/>
      <c r="M169" s="161"/>
      <c r="T169" s="162"/>
      <c r="AT169" s="158" t="s">
        <v>120</v>
      </c>
      <c r="AU169" s="158" t="s">
        <v>78</v>
      </c>
      <c r="AV169" s="157" t="s">
        <v>78</v>
      </c>
      <c r="AW169" s="157" t="s">
        <v>28</v>
      </c>
      <c r="AX169" s="157" t="s">
        <v>71</v>
      </c>
      <c r="AY169" s="158" t="s">
        <v>114</v>
      </c>
    </row>
    <row r="170" spans="2:65" s="140" customFormat="1" x14ac:dyDescent="0.25">
      <c r="B170" s="139"/>
      <c r="D170" s="141" t="s">
        <v>120</v>
      </c>
      <c r="E170" s="142" t="s">
        <v>1</v>
      </c>
      <c r="F170" s="143" t="s">
        <v>78</v>
      </c>
      <c r="H170" s="144">
        <v>1</v>
      </c>
      <c r="I170" s="145"/>
      <c r="L170" s="139"/>
      <c r="M170" s="146"/>
      <c r="T170" s="147"/>
      <c r="AT170" s="142" t="s">
        <v>120</v>
      </c>
      <c r="AU170" s="142" t="s">
        <v>78</v>
      </c>
      <c r="AV170" s="140" t="s">
        <v>80</v>
      </c>
      <c r="AW170" s="140" t="s">
        <v>28</v>
      </c>
      <c r="AX170" s="140" t="s">
        <v>71</v>
      </c>
      <c r="AY170" s="142" t="s">
        <v>114</v>
      </c>
    </row>
    <row r="171" spans="2:65" s="149" customFormat="1" x14ac:dyDescent="0.25">
      <c r="B171" s="148"/>
      <c r="D171" s="141" t="s">
        <v>120</v>
      </c>
      <c r="E171" s="150" t="s">
        <v>1</v>
      </c>
      <c r="F171" s="151" t="s">
        <v>125</v>
      </c>
      <c r="H171" s="152">
        <v>1</v>
      </c>
      <c r="I171" s="153"/>
      <c r="L171" s="148"/>
      <c r="M171" s="154"/>
      <c r="T171" s="155"/>
      <c r="AT171" s="150" t="s">
        <v>120</v>
      </c>
      <c r="AU171" s="150" t="s">
        <v>78</v>
      </c>
      <c r="AV171" s="149" t="s">
        <v>119</v>
      </c>
      <c r="AW171" s="149" t="s">
        <v>28</v>
      </c>
      <c r="AX171" s="149" t="s">
        <v>78</v>
      </c>
      <c r="AY171" s="150" t="s">
        <v>114</v>
      </c>
    </row>
    <row r="172" spans="2:65" s="114" customFormat="1" ht="25.9" customHeight="1" x14ac:dyDescent="0.2">
      <c r="B172" s="113"/>
      <c r="D172" s="115" t="s">
        <v>70</v>
      </c>
      <c r="E172" s="116" t="s">
        <v>133</v>
      </c>
      <c r="F172" s="116" t="s">
        <v>184</v>
      </c>
      <c r="I172" s="117"/>
      <c r="J172" s="118">
        <f>BK172</f>
        <v>0</v>
      </c>
      <c r="L172" s="113"/>
      <c r="M172" s="119"/>
      <c r="P172" s="120">
        <f>SUM(P173:P198)</f>
        <v>0</v>
      </c>
      <c r="R172" s="120">
        <f>SUM(R173:R198)</f>
        <v>274.15763999999996</v>
      </c>
      <c r="T172" s="121">
        <f>SUM(T173:T198)</f>
        <v>0</v>
      </c>
      <c r="AR172" s="115" t="s">
        <v>78</v>
      </c>
      <c r="AT172" s="122" t="s">
        <v>70</v>
      </c>
      <c r="AU172" s="122" t="s">
        <v>71</v>
      </c>
      <c r="AY172" s="115" t="s">
        <v>114</v>
      </c>
      <c r="BK172" s="123">
        <f>SUM(BK173:BK198)</f>
        <v>0</v>
      </c>
    </row>
    <row r="173" spans="2:65" s="18" customFormat="1" ht="33" customHeight="1" x14ac:dyDescent="0.25">
      <c r="B173" s="124"/>
      <c r="C173" s="125" t="s">
        <v>185</v>
      </c>
      <c r="D173" s="125" t="s">
        <v>115</v>
      </c>
      <c r="E173" s="126" t="s">
        <v>186</v>
      </c>
      <c r="F173" s="127" t="s">
        <v>187</v>
      </c>
      <c r="G173" s="128" t="s">
        <v>188</v>
      </c>
      <c r="H173" s="129">
        <v>348</v>
      </c>
      <c r="I173" s="130"/>
      <c r="J173" s="131">
        <f>ROUND(I173*H173,2)</f>
        <v>0</v>
      </c>
      <c r="K173" s="132"/>
      <c r="L173" s="17"/>
      <c r="M173" s="133" t="s">
        <v>1</v>
      </c>
      <c r="N173" s="134" t="s">
        <v>36</v>
      </c>
      <c r="P173" s="135">
        <f>O173*H173</f>
        <v>0</v>
      </c>
      <c r="Q173" s="135">
        <v>0.69</v>
      </c>
      <c r="R173" s="135">
        <f>Q173*H173</f>
        <v>240.11999999999998</v>
      </c>
      <c r="S173" s="135">
        <v>0</v>
      </c>
      <c r="T173" s="136">
        <f>S173*H173</f>
        <v>0</v>
      </c>
      <c r="AR173" s="137" t="s">
        <v>119</v>
      </c>
      <c r="AT173" s="137" t="s">
        <v>115</v>
      </c>
      <c r="AU173" s="137" t="s">
        <v>78</v>
      </c>
      <c r="AY173" s="3" t="s">
        <v>114</v>
      </c>
      <c r="BE173" s="138">
        <f>IF(N173="základní",J173,0)</f>
        <v>0</v>
      </c>
      <c r="BF173" s="138">
        <f>IF(N173="snížená",J173,0)</f>
        <v>0</v>
      </c>
      <c r="BG173" s="138">
        <f>IF(N173="zákl. přenesená",J173,0)</f>
        <v>0</v>
      </c>
      <c r="BH173" s="138">
        <f>IF(N173="sníž. přenesená",J173,0)</f>
        <v>0</v>
      </c>
      <c r="BI173" s="138">
        <f>IF(N173="nulová",J173,0)</f>
        <v>0</v>
      </c>
      <c r="BJ173" s="3" t="s">
        <v>78</v>
      </c>
      <c r="BK173" s="138">
        <f>ROUND(I173*H173,2)</f>
        <v>0</v>
      </c>
      <c r="BL173" s="3" t="s">
        <v>119</v>
      </c>
      <c r="BM173" s="137" t="s">
        <v>189</v>
      </c>
    </row>
    <row r="174" spans="2:65" s="140" customFormat="1" x14ac:dyDescent="0.25">
      <c r="B174" s="139"/>
      <c r="D174" s="141" t="s">
        <v>120</v>
      </c>
      <c r="E174" s="142" t="s">
        <v>1</v>
      </c>
      <c r="F174" s="143" t="s">
        <v>190</v>
      </c>
      <c r="H174" s="144">
        <v>348</v>
      </c>
      <c r="I174" s="145"/>
      <c r="L174" s="139"/>
      <c r="M174" s="146"/>
      <c r="T174" s="147"/>
      <c r="AT174" s="142" t="s">
        <v>120</v>
      </c>
      <c r="AU174" s="142" t="s">
        <v>78</v>
      </c>
      <c r="AV174" s="140" t="s">
        <v>80</v>
      </c>
      <c r="AW174" s="140" t="s">
        <v>28</v>
      </c>
      <c r="AX174" s="140" t="s">
        <v>71</v>
      </c>
      <c r="AY174" s="142" t="s">
        <v>114</v>
      </c>
    </row>
    <row r="175" spans="2:65" s="149" customFormat="1" x14ac:dyDescent="0.25">
      <c r="B175" s="148"/>
      <c r="D175" s="141" t="s">
        <v>120</v>
      </c>
      <c r="E175" s="150" t="s">
        <v>1</v>
      </c>
      <c r="F175" s="151" t="s">
        <v>125</v>
      </c>
      <c r="H175" s="152">
        <v>348</v>
      </c>
      <c r="I175" s="153"/>
      <c r="L175" s="148"/>
      <c r="M175" s="154"/>
      <c r="T175" s="155"/>
      <c r="AT175" s="150" t="s">
        <v>120</v>
      </c>
      <c r="AU175" s="150" t="s">
        <v>78</v>
      </c>
      <c r="AV175" s="149" t="s">
        <v>119</v>
      </c>
      <c r="AW175" s="149" t="s">
        <v>28</v>
      </c>
      <c r="AX175" s="149" t="s">
        <v>78</v>
      </c>
      <c r="AY175" s="150" t="s">
        <v>114</v>
      </c>
    </row>
    <row r="176" spans="2:65" s="18" customFormat="1" ht="33" customHeight="1" x14ac:dyDescent="0.25">
      <c r="B176" s="124"/>
      <c r="C176" s="125" t="s">
        <v>191</v>
      </c>
      <c r="D176" s="125" t="s">
        <v>115</v>
      </c>
      <c r="E176" s="126" t="s">
        <v>192</v>
      </c>
      <c r="F176" s="127" t="s">
        <v>193</v>
      </c>
      <c r="G176" s="128" t="s">
        <v>188</v>
      </c>
      <c r="H176" s="129">
        <v>126</v>
      </c>
      <c r="I176" s="130"/>
      <c r="J176" s="131">
        <f>ROUND(I176*H176,2)</f>
        <v>0</v>
      </c>
      <c r="K176" s="132"/>
      <c r="L176" s="17"/>
      <c r="M176" s="133" t="s">
        <v>1</v>
      </c>
      <c r="N176" s="134" t="s">
        <v>36</v>
      </c>
      <c r="P176" s="135">
        <f>O176*H176</f>
        <v>0</v>
      </c>
      <c r="Q176" s="135">
        <v>9.0620000000000006E-2</v>
      </c>
      <c r="R176" s="135">
        <f>Q176*H176</f>
        <v>11.41812</v>
      </c>
      <c r="S176" s="135">
        <v>0</v>
      </c>
      <c r="T176" s="136">
        <f>S176*H176</f>
        <v>0</v>
      </c>
      <c r="AR176" s="137" t="s">
        <v>119</v>
      </c>
      <c r="AT176" s="137" t="s">
        <v>115</v>
      </c>
      <c r="AU176" s="137" t="s">
        <v>78</v>
      </c>
      <c r="AY176" s="3" t="s">
        <v>114</v>
      </c>
      <c r="BE176" s="138">
        <f>IF(N176="základní",J176,0)</f>
        <v>0</v>
      </c>
      <c r="BF176" s="138">
        <f>IF(N176="snížená",J176,0)</f>
        <v>0</v>
      </c>
      <c r="BG176" s="138">
        <f>IF(N176="zákl. přenesená",J176,0)</f>
        <v>0</v>
      </c>
      <c r="BH176" s="138">
        <f>IF(N176="sníž. přenesená",J176,0)</f>
        <v>0</v>
      </c>
      <c r="BI176" s="138">
        <f>IF(N176="nulová",J176,0)</f>
        <v>0</v>
      </c>
      <c r="BJ176" s="3" t="s">
        <v>78</v>
      </c>
      <c r="BK176" s="138">
        <f>ROUND(I176*H176,2)</f>
        <v>0</v>
      </c>
      <c r="BL176" s="3" t="s">
        <v>119</v>
      </c>
      <c r="BM176" s="137" t="s">
        <v>194</v>
      </c>
    </row>
    <row r="177" spans="2:65" s="18" customFormat="1" x14ac:dyDescent="0.25">
      <c r="B177" s="17"/>
      <c r="D177" s="163" t="s">
        <v>195</v>
      </c>
      <c r="F177" s="164" t="s">
        <v>196</v>
      </c>
      <c r="I177" s="165"/>
      <c r="L177" s="17"/>
      <c r="M177" s="166"/>
      <c r="T177" s="42"/>
      <c r="AT177" s="3" t="s">
        <v>195</v>
      </c>
      <c r="AU177" s="3" t="s">
        <v>78</v>
      </c>
    </row>
    <row r="178" spans="2:65" s="18" customFormat="1" ht="19.5" x14ac:dyDescent="0.25">
      <c r="B178" s="17"/>
      <c r="D178" s="141" t="s">
        <v>197</v>
      </c>
      <c r="F178" s="167" t="s">
        <v>198</v>
      </c>
      <c r="I178" s="165"/>
      <c r="L178" s="17"/>
      <c r="M178" s="166"/>
      <c r="T178" s="42"/>
      <c r="AT178" s="3" t="s">
        <v>197</v>
      </c>
      <c r="AU178" s="3" t="s">
        <v>78</v>
      </c>
    </row>
    <row r="179" spans="2:65" s="140" customFormat="1" x14ac:dyDescent="0.25">
      <c r="B179" s="139"/>
      <c r="D179" s="141" t="s">
        <v>120</v>
      </c>
      <c r="E179" s="142" t="s">
        <v>1</v>
      </c>
      <c r="F179" s="143" t="s">
        <v>199</v>
      </c>
      <c r="H179" s="144">
        <v>126</v>
      </c>
      <c r="I179" s="145"/>
      <c r="L179" s="139"/>
      <c r="M179" s="146"/>
      <c r="T179" s="147"/>
      <c r="AT179" s="142" t="s">
        <v>120</v>
      </c>
      <c r="AU179" s="142" t="s">
        <v>78</v>
      </c>
      <c r="AV179" s="140" t="s">
        <v>80</v>
      </c>
      <c r="AW179" s="140" t="s">
        <v>28</v>
      </c>
      <c r="AX179" s="140" t="s">
        <v>71</v>
      </c>
      <c r="AY179" s="142" t="s">
        <v>114</v>
      </c>
    </row>
    <row r="180" spans="2:65" s="149" customFormat="1" x14ac:dyDescent="0.25">
      <c r="B180" s="148"/>
      <c r="D180" s="141" t="s">
        <v>120</v>
      </c>
      <c r="E180" s="150" t="s">
        <v>1</v>
      </c>
      <c r="F180" s="151" t="s">
        <v>125</v>
      </c>
      <c r="H180" s="152">
        <v>126</v>
      </c>
      <c r="I180" s="153"/>
      <c r="L180" s="148"/>
      <c r="M180" s="154"/>
      <c r="T180" s="155"/>
      <c r="AT180" s="150" t="s">
        <v>120</v>
      </c>
      <c r="AU180" s="150" t="s">
        <v>78</v>
      </c>
      <c r="AV180" s="149" t="s">
        <v>119</v>
      </c>
      <c r="AW180" s="149" t="s">
        <v>28</v>
      </c>
      <c r="AX180" s="149" t="s">
        <v>78</v>
      </c>
      <c r="AY180" s="150" t="s">
        <v>114</v>
      </c>
    </row>
    <row r="181" spans="2:65" s="18" customFormat="1" ht="24.2" customHeight="1" x14ac:dyDescent="0.25">
      <c r="B181" s="124"/>
      <c r="C181" s="168" t="s">
        <v>200</v>
      </c>
      <c r="D181" s="168" t="s">
        <v>201</v>
      </c>
      <c r="E181" s="169" t="s">
        <v>202</v>
      </c>
      <c r="F181" s="170" t="s">
        <v>203</v>
      </c>
      <c r="G181" s="171" t="s">
        <v>188</v>
      </c>
      <c r="H181" s="172">
        <v>128.52000000000001</v>
      </c>
      <c r="I181" s="173"/>
      <c r="J181" s="174">
        <f>ROUND(I181*H181,2)</f>
        <v>0</v>
      </c>
      <c r="K181" s="175"/>
      <c r="L181" s="176"/>
      <c r="M181" s="177" t="s">
        <v>1</v>
      </c>
      <c r="N181" s="178" t="s">
        <v>36</v>
      </c>
      <c r="P181" s="135">
        <f>O181*H181</f>
        <v>0</v>
      </c>
      <c r="Q181" s="135">
        <v>0.17599999999999999</v>
      </c>
      <c r="R181" s="135">
        <f>Q181*H181</f>
        <v>22.619520000000001</v>
      </c>
      <c r="S181" s="135">
        <v>0</v>
      </c>
      <c r="T181" s="136">
        <f>S181*H181</f>
        <v>0</v>
      </c>
      <c r="AR181" s="137" t="s">
        <v>132</v>
      </c>
      <c r="AT181" s="137" t="s">
        <v>201</v>
      </c>
      <c r="AU181" s="137" t="s">
        <v>78</v>
      </c>
      <c r="AY181" s="3" t="s">
        <v>114</v>
      </c>
      <c r="BE181" s="138">
        <f>IF(N181="základní",J181,0)</f>
        <v>0</v>
      </c>
      <c r="BF181" s="138">
        <f>IF(N181="snížená",J181,0)</f>
        <v>0</v>
      </c>
      <c r="BG181" s="138">
        <f>IF(N181="zákl. přenesená",J181,0)</f>
        <v>0</v>
      </c>
      <c r="BH181" s="138">
        <f>IF(N181="sníž. přenesená",J181,0)</f>
        <v>0</v>
      </c>
      <c r="BI181" s="138">
        <f>IF(N181="nulová",J181,0)</f>
        <v>0</v>
      </c>
      <c r="BJ181" s="3" t="s">
        <v>78</v>
      </c>
      <c r="BK181" s="138">
        <f>ROUND(I181*H181,2)</f>
        <v>0</v>
      </c>
      <c r="BL181" s="3" t="s">
        <v>119</v>
      </c>
      <c r="BM181" s="137" t="s">
        <v>204</v>
      </c>
    </row>
    <row r="182" spans="2:65" s="18" customFormat="1" ht="19.5" x14ac:dyDescent="0.25">
      <c r="B182" s="17"/>
      <c r="D182" s="141" t="s">
        <v>197</v>
      </c>
      <c r="F182" s="167" t="s">
        <v>198</v>
      </c>
      <c r="I182" s="165"/>
      <c r="L182" s="17"/>
      <c r="M182" s="166"/>
      <c r="T182" s="42"/>
      <c r="AT182" s="3" t="s">
        <v>197</v>
      </c>
      <c r="AU182" s="3" t="s">
        <v>78</v>
      </c>
    </row>
    <row r="183" spans="2:65" s="140" customFormat="1" x14ac:dyDescent="0.25">
      <c r="B183" s="139"/>
      <c r="D183" s="141" t="s">
        <v>120</v>
      </c>
      <c r="E183" s="142" t="s">
        <v>1</v>
      </c>
      <c r="F183" s="143" t="s">
        <v>199</v>
      </c>
      <c r="H183" s="144">
        <v>126</v>
      </c>
      <c r="I183" s="145"/>
      <c r="L183" s="139"/>
      <c r="M183" s="146"/>
      <c r="T183" s="147"/>
      <c r="AT183" s="142" t="s">
        <v>120</v>
      </c>
      <c r="AU183" s="142" t="s">
        <v>78</v>
      </c>
      <c r="AV183" s="140" t="s">
        <v>80</v>
      </c>
      <c r="AW183" s="140" t="s">
        <v>28</v>
      </c>
      <c r="AX183" s="140" t="s">
        <v>71</v>
      </c>
      <c r="AY183" s="142" t="s">
        <v>114</v>
      </c>
    </row>
    <row r="184" spans="2:65" s="149" customFormat="1" x14ac:dyDescent="0.25">
      <c r="B184" s="148"/>
      <c r="D184" s="141" t="s">
        <v>120</v>
      </c>
      <c r="E184" s="150" t="s">
        <v>1</v>
      </c>
      <c r="F184" s="151" t="s">
        <v>125</v>
      </c>
      <c r="H184" s="152">
        <v>126</v>
      </c>
      <c r="I184" s="153"/>
      <c r="L184" s="148"/>
      <c r="M184" s="154"/>
      <c r="T184" s="155"/>
      <c r="AT184" s="150" t="s">
        <v>120</v>
      </c>
      <c r="AU184" s="150" t="s">
        <v>78</v>
      </c>
      <c r="AV184" s="149" t="s">
        <v>119</v>
      </c>
      <c r="AW184" s="149" t="s">
        <v>28</v>
      </c>
      <c r="AX184" s="149" t="s">
        <v>78</v>
      </c>
      <c r="AY184" s="150" t="s">
        <v>114</v>
      </c>
    </row>
    <row r="185" spans="2:65" s="140" customFormat="1" x14ac:dyDescent="0.25">
      <c r="B185" s="139"/>
      <c r="D185" s="141" t="s">
        <v>120</v>
      </c>
      <c r="F185" s="143" t="s">
        <v>205</v>
      </c>
      <c r="H185" s="144">
        <v>128.52000000000001</v>
      </c>
      <c r="I185" s="145"/>
      <c r="L185" s="139"/>
      <c r="M185" s="146"/>
      <c r="T185" s="147"/>
      <c r="AT185" s="142" t="s">
        <v>120</v>
      </c>
      <c r="AU185" s="142" t="s">
        <v>78</v>
      </c>
      <c r="AV185" s="140" t="s">
        <v>80</v>
      </c>
      <c r="AW185" s="140" t="s">
        <v>3</v>
      </c>
      <c r="AX185" s="140" t="s">
        <v>78</v>
      </c>
      <c r="AY185" s="142" t="s">
        <v>114</v>
      </c>
    </row>
    <row r="186" spans="2:65" s="18" customFormat="1" ht="24.2" customHeight="1" x14ac:dyDescent="0.25">
      <c r="B186" s="124"/>
      <c r="C186" s="125" t="s">
        <v>152</v>
      </c>
      <c r="D186" s="125" t="s">
        <v>115</v>
      </c>
      <c r="E186" s="126" t="s">
        <v>206</v>
      </c>
      <c r="F186" s="127" t="s">
        <v>207</v>
      </c>
      <c r="G186" s="128" t="s">
        <v>188</v>
      </c>
      <c r="H186" s="129">
        <v>222</v>
      </c>
      <c r="I186" s="130"/>
      <c r="J186" s="131">
        <f>ROUND(I186*H186,2)</f>
        <v>0</v>
      </c>
      <c r="K186" s="132"/>
      <c r="L186" s="17"/>
      <c r="M186" s="133" t="s">
        <v>1</v>
      </c>
      <c r="N186" s="134" t="s">
        <v>36</v>
      </c>
      <c r="P186" s="135">
        <f>O186*H186</f>
        <v>0</v>
      </c>
      <c r="Q186" s="135">
        <v>0</v>
      </c>
      <c r="R186" s="135">
        <f>Q186*H186</f>
        <v>0</v>
      </c>
      <c r="S186" s="135">
        <v>0</v>
      </c>
      <c r="T186" s="136">
        <f>S186*H186</f>
        <v>0</v>
      </c>
      <c r="AR186" s="137" t="s">
        <v>119</v>
      </c>
      <c r="AT186" s="137" t="s">
        <v>115</v>
      </c>
      <c r="AU186" s="137" t="s">
        <v>78</v>
      </c>
      <c r="AY186" s="3" t="s">
        <v>114</v>
      </c>
      <c r="BE186" s="138">
        <f>IF(N186="základní",J186,0)</f>
        <v>0</v>
      </c>
      <c r="BF186" s="138">
        <f>IF(N186="snížená",J186,0)</f>
        <v>0</v>
      </c>
      <c r="BG186" s="138">
        <f>IF(N186="zákl. přenesená",J186,0)</f>
        <v>0</v>
      </c>
      <c r="BH186" s="138">
        <f>IF(N186="sníž. přenesená",J186,0)</f>
        <v>0</v>
      </c>
      <c r="BI186" s="138">
        <f>IF(N186="nulová",J186,0)</f>
        <v>0</v>
      </c>
      <c r="BJ186" s="3" t="s">
        <v>78</v>
      </c>
      <c r="BK186" s="138">
        <f>ROUND(I186*H186,2)</f>
        <v>0</v>
      </c>
      <c r="BL186" s="3" t="s">
        <v>119</v>
      </c>
      <c r="BM186" s="137" t="s">
        <v>208</v>
      </c>
    </row>
    <row r="187" spans="2:65" s="18" customFormat="1" ht="48.75" x14ac:dyDescent="0.25">
      <c r="B187" s="17"/>
      <c r="D187" s="141" t="s">
        <v>197</v>
      </c>
      <c r="F187" s="167" t="s">
        <v>209</v>
      </c>
      <c r="I187" s="165"/>
      <c r="L187" s="17"/>
      <c r="M187" s="166"/>
      <c r="T187" s="42"/>
      <c r="AT187" s="3" t="s">
        <v>197</v>
      </c>
      <c r="AU187" s="3" t="s">
        <v>78</v>
      </c>
    </row>
    <row r="188" spans="2:65" s="157" customFormat="1" x14ac:dyDescent="0.25">
      <c r="B188" s="156"/>
      <c r="D188" s="141" t="s">
        <v>120</v>
      </c>
      <c r="E188" s="158" t="s">
        <v>1</v>
      </c>
      <c r="F188" s="159" t="s">
        <v>210</v>
      </c>
      <c r="H188" s="158" t="s">
        <v>1</v>
      </c>
      <c r="I188" s="160"/>
      <c r="L188" s="156"/>
      <c r="M188" s="161"/>
      <c r="T188" s="162"/>
      <c r="AT188" s="158" t="s">
        <v>120</v>
      </c>
      <c r="AU188" s="158" t="s">
        <v>78</v>
      </c>
      <c r="AV188" s="157" t="s">
        <v>78</v>
      </c>
      <c r="AW188" s="157" t="s">
        <v>28</v>
      </c>
      <c r="AX188" s="157" t="s">
        <v>71</v>
      </c>
      <c r="AY188" s="158" t="s">
        <v>114</v>
      </c>
    </row>
    <row r="189" spans="2:65" s="140" customFormat="1" x14ac:dyDescent="0.25">
      <c r="B189" s="139"/>
      <c r="D189" s="141" t="s">
        <v>120</v>
      </c>
      <c r="E189" s="142" t="s">
        <v>1</v>
      </c>
      <c r="F189" s="143" t="s">
        <v>211</v>
      </c>
      <c r="H189" s="144">
        <v>216</v>
      </c>
      <c r="I189" s="145"/>
      <c r="L189" s="139"/>
      <c r="M189" s="146"/>
      <c r="T189" s="147"/>
      <c r="AT189" s="142" t="s">
        <v>120</v>
      </c>
      <c r="AU189" s="142" t="s">
        <v>78</v>
      </c>
      <c r="AV189" s="140" t="s">
        <v>80</v>
      </c>
      <c r="AW189" s="140" t="s">
        <v>28</v>
      </c>
      <c r="AX189" s="140" t="s">
        <v>71</v>
      </c>
      <c r="AY189" s="142" t="s">
        <v>114</v>
      </c>
    </row>
    <row r="190" spans="2:65" s="157" customFormat="1" x14ac:dyDescent="0.25">
      <c r="B190" s="156"/>
      <c r="D190" s="141" t="s">
        <v>120</v>
      </c>
      <c r="E190" s="158" t="s">
        <v>1</v>
      </c>
      <c r="F190" s="159" t="s">
        <v>212</v>
      </c>
      <c r="H190" s="158" t="s">
        <v>1</v>
      </c>
      <c r="I190" s="160"/>
      <c r="L190" s="156"/>
      <c r="M190" s="161"/>
      <c r="T190" s="162"/>
      <c r="AT190" s="158" t="s">
        <v>120</v>
      </c>
      <c r="AU190" s="158" t="s">
        <v>78</v>
      </c>
      <c r="AV190" s="157" t="s">
        <v>78</v>
      </c>
      <c r="AW190" s="157" t="s">
        <v>28</v>
      </c>
      <c r="AX190" s="157" t="s">
        <v>71</v>
      </c>
      <c r="AY190" s="158" t="s">
        <v>114</v>
      </c>
    </row>
    <row r="191" spans="2:65" s="140" customFormat="1" x14ac:dyDescent="0.25">
      <c r="B191" s="139"/>
      <c r="D191" s="141" t="s">
        <v>120</v>
      </c>
      <c r="E191" s="142" t="s">
        <v>1</v>
      </c>
      <c r="F191" s="143" t="s">
        <v>129</v>
      </c>
      <c r="H191" s="144">
        <v>6</v>
      </c>
      <c r="I191" s="145"/>
      <c r="L191" s="139"/>
      <c r="M191" s="146"/>
      <c r="T191" s="147"/>
      <c r="AT191" s="142" t="s">
        <v>120</v>
      </c>
      <c r="AU191" s="142" t="s">
        <v>78</v>
      </c>
      <c r="AV191" s="140" t="s">
        <v>80</v>
      </c>
      <c r="AW191" s="140" t="s">
        <v>28</v>
      </c>
      <c r="AX191" s="140" t="s">
        <v>71</v>
      </c>
      <c r="AY191" s="142" t="s">
        <v>114</v>
      </c>
    </row>
    <row r="192" spans="2:65" s="149" customFormat="1" x14ac:dyDescent="0.25">
      <c r="B192" s="148"/>
      <c r="D192" s="141" t="s">
        <v>120</v>
      </c>
      <c r="E192" s="150" t="s">
        <v>1</v>
      </c>
      <c r="F192" s="151" t="s">
        <v>125</v>
      </c>
      <c r="H192" s="152">
        <v>222</v>
      </c>
      <c r="I192" s="153"/>
      <c r="L192" s="148"/>
      <c r="M192" s="154"/>
      <c r="T192" s="155"/>
      <c r="AT192" s="150" t="s">
        <v>120</v>
      </c>
      <c r="AU192" s="150" t="s">
        <v>78</v>
      </c>
      <c r="AV192" s="149" t="s">
        <v>119</v>
      </c>
      <c r="AW192" s="149" t="s">
        <v>28</v>
      </c>
      <c r="AX192" s="149" t="s">
        <v>78</v>
      </c>
      <c r="AY192" s="150" t="s">
        <v>114</v>
      </c>
    </row>
    <row r="193" spans="2:65" s="18" customFormat="1" ht="37.9" customHeight="1" x14ac:dyDescent="0.25">
      <c r="B193" s="124"/>
      <c r="C193" s="125" t="s">
        <v>213</v>
      </c>
      <c r="D193" s="125" t="s">
        <v>115</v>
      </c>
      <c r="E193" s="126" t="s">
        <v>214</v>
      </c>
      <c r="F193" s="127" t="s">
        <v>215</v>
      </c>
      <c r="G193" s="128" t="s">
        <v>188</v>
      </c>
      <c r="H193" s="129">
        <v>6.18</v>
      </c>
      <c r="I193" s="130"/>
      <c r="J193" s="131">
        <f>ROUND(I193*H193,2)</f>
        <v>0</v>
      </c>
      <c r="K193" s="132"/>
      <c r="L193" s="17"/>
      <c r="M193" s="133" t="s">
        <v>1</v>
      </c>
      <c r="N193" s="134" t="s">
        <v>36</v>
      </c>
      <c r="P193" s="135">
        <f>O193*H193</f>
        <v>0</v>
      </c>
      <c r="Q193" s="135">
        <v>0</v>
      </c>
      <c r="R193" s="135">
        <f>Q193*H193</f>
        <v>0</v>
      </c>
      <c r="S193" s="135">
        <v>0</v>
      </c>
      <c r="T193" s="136">
        <f>S193*H193</f>
        <v>0</v>
      </c>
      <c r="AR193" s="137" t="s">
        <v>119</v>
      </c>
      <c r="AT193" s="137" t="s">
        <v>115</v>
      </c>
      <c r="AU193" s="137" t="s">
        <v>78</v>
      </c>
      <c r="AY193" s="3" t="s">
        <v>114</v>
      </c>
      <c r="BE193" s="138">
        <f>IF(N193="základní",J193,0)</f>
        <v>0</v>
      </c>
      <c r="BF193" s="138">
        <f>IF(N193="snížená",J193,0)</f>
        <v>0</v>
      </c>
      <c r="BG193" s="138">
        <f>IF(N193="zákl. přenesená",J193,0)</f>
        <v>0</v>
      </c>
      <c r="BH193" s="138">
        <f>IF(N193="sníž. přenesená",J193,0)</f>
        <v>0</v>
      </c>
      <c r="BI193" s="138">
        <f>IF(N193="nulová",J193,0)</f>
        <v>0</v>
      </c>
      <c r="BJ193" s="3" t="s">
        <v>78</v>
      </c>
      <c r="BK193" s="138">
        <f>ROUND(I193*H193,2)</f>
        <v>0</v>
      </c>
      <c r="BL193" s="3" t="s">
        <v>119</v>
      </c>
      <c r="BM193" s="137" t="s">
        <v>216</v>
      </c>
    </row>
    <row r="194" spans="2:65" s="140" customFormat="1" x14ac:dyDescent="0.25">
      <c r="B194" s="139"/>
      <c r="D194" s="141" t="s">
        <v>120</v>
      </c>
      <c r="E194" s="142" t="s">
        <v>1</v>
      </c>
      <c r="F194" s="143" t="s">
        <v>217</v>
      </c>
      <c r="H194" s="144">
        <v>6.18</v>
      </c>
      <c r="I194" s="145"/>
      <c r="L194" s="139"/>
      <c r="M194" s="146"/>
      <c r="T194" s="147"/>
      <c r="AT194" s="142" t="s">
        <v>120</v>
      </c>
      <c r="AU194" s="142" t="s">
        <v>78</v>
      </c>
      <c r="AV194" s="140" t="s">
        <v>80</v>
      </c>
      <c r="AW194" s="140" t="s">
        <v>28</v>
      </c>
      <c r="AX194" s="140" t="s">
        <v>71</v>
      </c>
      <c r="AY194" s="142" t="s">
        <v>114</v>
      </c>
    </row>
    <row r="195" spans="2:65" s="149" customFormat="1" x14ac:dyDescent="0.25">
      <c r="B195" s="148"/>
      <c r="D195" s="141" t="s">
        <v>120</v>
      </c>
      <c r="E195" s="150" t="s">
        <v>1</v>
      </c>
      <c r="F195" s="151" t="s">
        <v>125</v>
      </c>
      <c r="H195" s="152">
        <v>6.18</v>
      </c>
      <c r="I195" s="153"/>
      <c r="L195" s="148"/>
      <c r="M195" s="154"/>
      <c r="T195" s="155"/>
      <c r="AT195" s="150" t="s">
        <v>120</v>
      </c>
      <c r="AU195" s="150" t="s">
        <v>78</v>
      </c>
      <c r="AV195" s="149" t="s">
        <v>119</v>
      </c>
      <c r="AW195" s="149" t="s">
        <v>28</v>
      </c>
      <c r="AX195" s="149" t="s">
        <v>78</v>
      </c>
      <c r="AY195" s="150" t="s">
        <v>114</v>
      </c>
    </row>
    <row r="196" spans="2:65" s="18" customFormat="1" ht="33" customHeight="1" x14ac:dyDescent="0.25">
      <c r="B196" s="124"/>
      <c r="C196" s="125" t="s">
        <v>157</v>
      </c>
      <c r="D196" s="125" t="s">
        <v>115</v>
      </c>
      <c r="E196" s="126" t="s">
        <v>218</v>
      </c>
      <c r="F196" s="127" t="s">
        <v>219</v>
      </c>
      <c r="G196" s="128" t="s">
        <v>188</v>
      </c>
      <c r="H196" s="129">
        <v>237.6</v>
      </c>
      <c r="I196" s="130"/>
      <c r="J196" s="131">
        <f>ROUND(I196*H196,2)</f>
        <v>0</v>
      </c>
      <c r="K196" s="132"/>
      <c r="L196" s="17"/>
      <c r="M196" s="133" t="s">
        <v>1</v>
      </c>
      <c r="N196" s="134" t="s">
        <v>36</v>
      </c>
      <c r="P196" s="135">
        <f>O196*H196</f>
        <v>0</v>
      </c>
      <c r="Q196" s="135">
        <v>0</v>
      </c>
      <c r="R196" s="135">
        <f>Q196*H196</f>
        <v>0</v>
      </c>
      <c r="S196" s="135">
        <v>0</v>
      </c>
      <c r="T196" s="136">
        <f>S196*H196</f>
        <v>0</v>
      </c>
      <c r="AR196" s="137" t="s">
        <v>119</v>
      </c>
      <c r="AT196" s="137" t="s">
        <v>115</v>
      </c>
      <c r="AU196" s="137" t="s">
        <v>78</v>
      </c>
      <c r="AY196" s="3" t="s">
        <v>114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3" t="s">
        <v>78</v>
      </c>
      <c r="BK196" s="138">
        <f>ROUND(I196*H196,2)</f>
        <v>0</v>
      </c>
      <c r="BL196" s="3" t="s">
        <v>119</v>
      </c>
      <c r="BM196" s="137" t="s">
        <v>220</v>
      </c>
    </row>
    <row r="197" spans="2:65" s="140" customFormat="1" x14ac:dyDescent="0.25">
      <c r="B197" s="139"/>
      <c r="D197" s="141" t="s">
        <v>120</v>
      </c>
      <c r="E197" s="142" t="s">
        <v>1</v>
      </c>
      <c r="F197" s="143" t="s">
        <v>221</v>
      </c>
      <c r="H197" s="144">
        <v>237.6</v>
      </c>
      <c r="I197" s="145"/>
      <c r="L197" s="139"/>
      <c r="M197" s="146"/>
      <c r="T197" s="147"/>
      <c r="AT197" s="142" t="s">
        <v>120</v>
      </c>
      <c r="AU197" s="142" t="s">
        <v>78</v>
      </c>
      <c r="AV197" s="140" t="s">
        <v>80</v>
      </c>
      <c r="AW197" s="140" t="s">
        <v>28</v>
      </c>
      <c r="AX197" s="140" t="s">
        <v>71</v>
      </c>
      <c r="AY197" s="142" t="s">
        <v>114</v>
      </c>
    </row>
    <row r="198" spans="2:65" s="149" customFormat="1" x14ac:dyDescent="0.25">
      <c r="B198" s="148"/>
      <c r="D198" s="141" t="s">
        <v>120</v>
      </c>
      <c r="E198" s="150" t="s">
        <v>1</v>
      </c>
      <c r="F198" s="151" t="s">
        <v>125</v>
      </c>
      <c r="H198" s="152">
        <v>237.6</v>
      </c>
      <c r="I198" s="153"/>
      <c r="L198" s="148"/>
      <c r="M198" s="154"/>
      <c r="T198" s="155"/>
      <c r="AT198" s="150" t="s">
        <v>120</v>
      </c>
      <c r="AU198" s="150" t="s">
        <v>78</v>
      </c>
      <c r="AV198" s="149" t="s">
        <v>119</v>
      </c>
      <c r="AW198" s="149" t="s">
        <v>28</v>
      </c>
      <c r="AX198" s="149" t="s">
        <v>78</v>
      </c>
      <c r="AY198" s="150" t="s">
        <v>114</v>
      </c>
    </row>
    <row r="199" spans="2:65" s="114" customFormat="1" ht="25.9" customHeight="1" x14ac:dyDescent="0.2">
      <c r="B199" s="113"/>
      <c r="D199" s="115" t="s">
        <v>70</v>
      </c>
      <c r="E199" s="116" t="s">
        <v>222</v>
      </c>
      <c r="F199" s="116" t="s">
        <v>223</v>
      </c>
      <c r="I199" s="117"/>
      <c r="J199" s="118">
        <f>BK199</f>
        <v>0</v>
      </c>
      <c r="L199" s="113"/>
      <c r="M199" s="119"/>
      <c r="P199" s="120">
        <f>SUM(P200:P209)</f>
        <v>0</v>
      </c>
      <c r="R199" s="120">
        <f>SUM(R200:R209)</f>
        <v>8.16</v>
      </c>
      <c r="T199" s="121">
        <f>SUM(T200:T209)</f>
        <v>0</v>
      </c>
      <c r="AR199" s="115" t="s">
        <v>78</v>
      </c>
      <c r="AT199" s="122" t="s">
        <v>70</v>
      </c>
      <c r="AU199" s="122" t="s">
        <v>71</v>
      </c>
      <c r="AY199" s="115" t="s">
        <v>114</v>
      </c>
      <c r="BK199" s="123">
        <f>SUM(BK200:BK209)</f>
        <v>0</v>
      </c>
    </row>
    <row r="200" spans="2:65" s="18" customFormat="1" ht="16.5" customHeight="1" x14ac:dyDescent="0.25">
      <c r="B200" s="124"/>
      <c r="C200" s="168" t="s">
        <v>224</v>
      </c>
      <c r="D200" s="168" t="s">
        <v>201</v>
      </c>
      <c r="E200" s="169" t="s">
        <v>225</v>
      </c>
      <c r="F200" s="170" t="s">
        <v>226</v>
      </c>
      <c r="G200" s="171" t="s">
        <v>136</v>
      </c>
      <c r="H200" s="172">
        <v>102</v>
      </c>
      <c r="I200" s="173"/>
      <c r="J200" s="174">
        <f>ROUND(I200*H200,2)</f>
        <v>0</v>
      </c>
      <c r="K200" s="175"/>
      <c r="L200" s="176"/>
      <c r="M200" s="177" t="s">
        <v>1</v>
      </c>
      <c r="N200" s="178" t="s">
        <v>36</v>
      </c>
      <c r="P200" s="135">
        <f>O200*H200</f>
        <v>0</v>
      </c>
      <c r="Q200" s="135">
        <v>0.08</v>
      </c>
      <c r="R200" s="135">
        <f>Q200*H200</f>
        <v>8.16</v>
      </c>
      <c r="S200" s="135">
        <v>0</v>
      </c>
      <c r="T200" s="136">
        <f>S200*H200</f>
        <v>0</v>
      </c>
      <c r="AR200" s="137" t="s">
        <v>132</v>
      </c>
      <c r="AT200" s="137" t="s">
        <v>201</v>
      </c>
      <c r="AU200" s="137" t="s">
        <v>78</v>
      </c>
      <c r="AY200" s="3" t="s">
        <v>114</v>
      </c>
      <c r="BE200" s="138">
        <f>IF(N200="základní",J200,0)</f>
        <v>0</v>
      </c>
      <c r="BF200" s="138">
        <f>IF(N200="snížená",J200,0)</f>
        <v>0</v>
      </c>
      <c r="BG200" s="138">
        <f>IF(N200="zákl. přenesená",J200,0)</f>
        <v>0</v>
      </c>
      <c r="BH200" s="138">
        <f>IF(N200="sníž. přenesená",J200,0)</f>
        <v>0</v>
      </c>
      <c r="BI200" s="138">
        <f>IF(N200="nulová",J200,0)</f>
        <v>0</v>
      </c>
      <c r="BJ200" s="3" t="s">
        <v>78</v>
      </c>
      <c r="BK200" s="138">
        <f>ROUND(I200*H200,2)</f>
        <v>0</v>
      </c>
      <c r="BL200" s="3" t="s">
        <v>119</v>
      </c>
      <c r="BM200" s="137" t="s">
        <v>227</v>
      </c>
    </row>
    <row r="201" spans="2:65" s="140" customFormat="1" x14ac:dyDescent="0.25">
      <c r="B201" s="139"/>
      <c r="D201" s="141" t="s">
        <v>120</v>
      </c>
      <c r="E201" s="142" t="s">
        <v>1</v>
      </c>
      <c r="F201" s="143" t="s">
        <v>228</v>
      </c>
      <c r="H201" s="144">
        <v>102</v>
      </c>
      <c r="I201" s="145"/>
      <c r="L201" s="139"/>
      <c r="M201" s="146"/>
      <c r="T201" s="147"/>
      <c r="AT201" s="142" t="s">
        <v>120</v>
      </c>
      <c r="AU201" s="142" t="s">
        <v>78</v>
      </c>
      <c r="AV201" s="140" t="s">
        <v>80</v>
      </c>
      <c r="AW201" s="140" t="s">
        <v>28</v>
      </c>
      <c r="AX201" s="140" t="s">
        <v>71</v>
      </c>
      <c r="AY201" s="142" t="s">
        <v>114</v>
      </c>
    </row>
    <row r="202" spans="2:65" s="149" customFormat="1" x14ac:dyDescent="0.25">
      <c r="B202" s="148"/>
      <c r="D202" s="141" t="s">
        <v>120</v>
      </c>
      <c r="E202" s="150" t="s">
        <v>1</v>
      </c>
      <c r="F202" s="151" t="s">
        <v>125</v>
      </c>
      <c r="H202" s="152">
        <v>102</v>
      </c>
      <c r="I202" s="153"/>
      <c r="L202" s="148"/>
      <c r="M202" s="154"/>
      <c r="T202" s="155"/>
      <c r="AT202" s="150" t="s">
        <v>120</v>
      </c>
      <c r="AU202" s="150" t="s">
        <v>78</v>
      </c>
      <c r="AV202" s="149" t="s">
        <v>119</v>
      </c>
      <c r="AW202" s="149" t="s">
        <v>28</v>
      </c>
      <c r="AX202" s="149" t="s">
        <v>78</v>
      </c>
      <c r="AY202" s="150" t="s">
        <v>114</v>
      </c>
    </row>
    <row r="203" spans="2:65" s="18" customFormat="1" ht="44.25" customHeight="1" x14ac:dyDescent="0.25">
      <c r="B203" s="124"/>
      <c r="C203" s="125" t="s">
        <v>161</v>
      </c>
      <c r="D203" s="125" t="s">
        <v>115</v>
      </c>
      <c r="E203" s="126" t="s">
        <v>229</v>
      </c>
      <c r="F203" s="127" t="s">
        <v>230</v>
      </c>
      <c r="G203" s="128" t="s">
        <v>136</v>
      </c>
      <c r="H203" s="129">
        <v>132</v>
      </c>
      <c r="I203" s="130"/>
      <c r="J203" s="131">
        <f>ROUND(I203*H203,2)</f>
        <v>0</v>
      </c>
      <c r="K203" s="132"/>
      <c r="L203" s="17"/>
      <c r="M203" s="133" t="s">
        <v>1</v>
      </c>
      <c r="N203" s="134" t="s">
        <v>36</v>
      </c>
      <c r="P203" s="135">
        <f>O203*H203</f>
        <v>0</v>
      </c>
      <c r="Q203" s="135">
        <v>0</v>
      </c>
      <c r="R203" s="135">
        <f>Q203*H203</f>
        <v>0</v>
      </c>
      <c r="S203" s="135">
        <v>0</v>
      </c>
      <c r="T203" s="136">
        <f>S203*H203</f>
        <v>0</v>
      </c>
      <c r="AR203" s="137" t="s">
        <v>119</v>
      </c>
      <c r="AT203" s="137" t="s">
        <v>115</v>
      </c>
      <c r="AU203" s="137" t="s">
        <v>78</v>
      </c>
      <c r="AY203" s="3" t="s">
        <v>114</v>
      </c>
      <c r="BE203" s="138">
        <f>IF(N203="základní",J203,0)</f>
        <v>0</v>
      </c>
      <c r="BF203" s="138">
        <f>IF(N203="snížená",J203,0)</f>
        <v>0</v>
      </c>
      <c r="BG203" s="138">
        <f>IF(N203="zákl. přenesená",J203,0)</f>
        <v>0</v>
      </c>
      <c r="BH203" s="138">
        <f>IF(N203="sníž. přenesená",J203,0)</f>
        <v>0</v>
      </c>
      <c r="BI203" s="138">
        <f>IF(N203="nulová",J203,0)</f>
        <v>0</v>
      </c>
      <c r="BJ203" s="3" t="s">
        <v>78</v>
      </c>
      <c r="BK203" s="138">
        <f>ROUND(I203*H203,2)</f>
        <v>0</v>
      </c>
      <c r="BL203" s="3" t="s">
        <v>119</v>
      </c>
      <c r="BM203" s="137" t="s">
        <v>231</v>
      </c>
    </row>
    <row r="204" spans="2:65" s="18" customFormat="1" ht="29.25" x14ac:dyDescent="0.25">
      <c r="B204" s="17"/>
      <c r="D204" s="141" t="s">
        <v>197</v>
      </c>
      <c r="F204" s="167" t="s">
        <v>232</v>
      </c>
      <c r="I204" s="165"/>
      <c r="L204" s="17"/>
      <c r="M204" s="166"/>
      <c r="T204" s="42"/>
      <c r="AT204" s="3" t="s">
        <v>197</v>
      </c>
      <c r="AU204" s="3" t="s">
        <v>78</v>
      </c>
    </row>
    <row r="205" spans="2:65" s="140" customFormat="1" x14ac:dyDescent="0.25">
      <c r="B205" s="139"/>
      <c r="D205" s="141" t="s">
        <v>120</v>
      </c>
      <c r="E205" s="142" t="s">
        <v>1</v>
      </c>
      <c r="F205" s="143" t="s">
        <v>233</v>
      </c>
      <c r="H205" s="144">
        <v>132</v>
      </c>
      <c r="I205" s="145"/>
      <c r="L205" s="139"/>
      <c r="M205" s="146"/>
      <c r="T205" s="147"/>
      <c r="AT205" s="142" t="s">
        <v>120</v>
      </c>
      <c r="AU205" s="142" t="s">
        <v>78</v>
      </c>
      <c r="AV205" s="140" t="s">
        <v>80</v>
      </c>
      <c r="AW205" s="140" t="s">
        <v>28</v>
      </c>
      <c r="AX205" s="140" t="s">
        <v>71</v>
      </c>
      <c r="AY205" s="142" t="s">
        <v>114</v>
      </c>
    </row>
    <row r="206" spans="2:65" s="149" customFormat="1" x14ac:dyDescent="0.25">
      <c r="B206" s="148"/>
      <c r="D206" s="141" t="s">
        <v>120</v>
      </c>
      <c r="E206" s="150" t="s">
        <v>1</v>
      </c>
      <c r="F206" s="151" t="s">
        <v>125</v>
      </c>
      <c r="H206" s="152">
        <v>132</v>
      </c>
      <c r="I206" s="153"/>
      <c r="L206" s="148"/>
      <c r="M206" s="154"/>
      <c r="T206" s="155"/>
      <c r="AT206" s="150" t="s">
        <v>120</v>
      </c>
      <c r="AU206" s="150" t="s">
        <v>78</v>
      </c>
      <c r="AV206" s="149" t="s">
        <v>119</v>
      </c>
      <c r="AW206" s="149" t="s">
        <v>28</v>
      </c>
      <c r="AX206" s="149" t="s">
        <v>78</v>
      </c>
      <c r="AY206" s="150" t="s">
        <v>114</v>
      </c>
    </row>
    <row r="207" spans="2:65" s="18" customFormat="1" ht="33" customHeight="1" x14ac:dyDescent="0.25">
      <c r="B207" s="124"/>
      <c r="C207" s="125" t="s">
        <v>234</v>
      </c>
      <c r="D207" s="125" t="s">
        <v>115</v>
      </c>
      <c r="E207" s="126" t="s">
        <v>235</v>
      </c>
      <c r="F207" s="127" t="s">
        <v>236</v>
      </c>
      <c r="G207" s="128" t="s">
        <v>237</v>
      </c>
      <c r="H207" s="129">
        <v>30</v>
      </c>
      <c r="I207" s="130"/>
      <c r="J207" s="131">
        <f>ROUND(I207*H207,2)</f>
        <v>0</v>
      </c>
      <c r="K207" s="132"/>
      <c r="L207" s="17"/>
      <c r="M207" s="133" t="s">
        <v>1</v>
      </c>
      <c r="N207" s="134" t="s">
        <v>36</v>
      </c>
      <c r="P207" s="135">
        <f>O207*H207</f>
        <v>0</v>
      </c>
      <c r="Q207" s="135">
        <v>0</v>
      </c>
      <c r="R207" s="135">
        <f>Q207*H207</f>
        <v>0</v>
      </c>
      <c r="S207" s="135">
        <v>0</v>
      </c>
      <c r="T207" s="136">
        <f>S207*H207</f>
        <v>0</v>
      </c>
      <c r="AR207" s="137" t="s">
        <v>119</v>
      </c>
      <c r="AT207" s="137" t="s">
        <v>115</v>
      </c>
      <c r="AU207" s="137" t="s">
        <v>78</v>
      </c>
      <c r="AY207" s="3" t="s">
        <v>114</v>
      </c>
      <c r="BE207" s="138">
        <f>IF(N207="základní",J207,0)</f>
        <v>0</v>
      </c>
      <c r="BF207" s="138">
        <f>IF(N207="snížená",J207,0)</f>
        <v>0</v>
      </c>
      <c r="BG207" s="138">
        <f>IF(N207="zákl. přenesená",J207,0)</f>
        <v>0</v>
      </c>
      <c r="BH207" s="138">
        <f>IF(N207="sníž. přenesená",J207,0)</f>
        <v>0</v>
      </c>
      <c r="BI207" s="138">
        <f>IF(N207="nulová",J207,0)</f>
        <v>0</v>
      </c>
      <c r="BJ207" s="3" t="s">
        <v>78</v>
      </c>
      <c r="BK207" s="138">
        <f>ROUND(I207*H207,2)</f>
        <v>0</v>
      </c>
      <c r="BL207" s="3" t="s">
        <v>119</v>
      </c>
      <c r="BM207" s="137" t="s">
        <v>238</v>
      </c>
    </row>
    <row r="208" spans="2:65" s="140" customFormat="1" x14ac:dyDescent="0.25">
      <c r="B208" s="139"/>
      <c r="D208" s="141" t="s">
        <v>120</v>
      </c>
      <c r="E208" s="142" t="s">
        <v>1</v>
      </c>
      <c r="F208" s="143" t="s">
        <v>239</v>
      </c>
      <c r="H208" s="144">
        <v>30</v>
      </c>
      <c r="I208" s="145"/>
      <c r="L208" s="139"/>
      <c r="M208" s="146"/>
      <c r="T208" s="147"/>
      <c r="AT208" s="142" t="s">
        <v>120</v>
      </c>
      <c r="AU208" s="142" t="s">
        <v>78</v>
      </c>
      <c r="AV208" s="140" t="s">
        <v>80</v>
      </c>
      <c r="AW208" s="140" t="s">
        <v>28</v>
      </c>
      <c r="AX208" s="140" t="s">
        <v>71</v>
      </c>
      <c r="AY208" s="142" t="s">
        <v>114</v>
      </c>
    </row>
    <row r="209" spans="2:65" s="149" customFormat="1" x14ac:dyDescent="0.25">
      <c r="B209" s="148"/>
      <c r="D209" s="141" t="s">
        <v>120</v>
      </c>
      <c r="E209" s="150" t="s">
        <v>1</v>
      </c>
      <c r="F209" s="151" t="s">
        <v>125</v>
      </c>
      <c r="H209" s="152">
        <v>30</v>
      </c>
      <c r="I209" s="153"/>
      <c r="L209" s="148"/>
      <c r="M209" s="154"/>
      <c r="T209" s="155"/>
      <c r="AT209" s="150" t="s">
        <v>120</v>
      </c>
      <c r="AU209" s="150" t="s">
        <v>78</v>
      </c>
      <c r="AV209" s="149" t="s">
        <v>119</v>
      </c>
      <c r="AW209" s="149" t="s">
        <v>28</v>
      </c>
      <c r="AX209" s="149" t="s">
        <v>78</v>
      </c>
      <c r="AY209" s="150" t="s">
        <v>114</v>
      </c>
    </row>
    <row r="210" spans="2:65" s="114" customFormat="1" ht="25.9" customHeight="1" x14ac:dyDescent="0.2">
      <c r="B210" s="113"/>
      <c r="D210" s="115" t="s">
        <v>70</v>
      </c>
      <c r="E210" s="116" t="s">
        <v>240</v>
      </c>
      <c r="F210" s="116" t="s">
        <v>241</v>
      </c>
      <c r="I210" s="117"/>
      <c r="J210" s="118">
        <f>BK210</f>
        <v>0</v>
      </c>
      <c r="L210" s="113"/>
      <c r="M210" s="119"/>
      <c r="P210" s="120">
        <f>P211+P235</f>
        <v>0</v>
      </c>
      <c r="R210" s="120">
        <f>R211+R235</f>
        <v>1.1317249999999999</v>
      </c>
      <c r="T210" s="121">
        <f>T211+T235</f>
        <v>107.7</v>
      </c>
      <c r="AR210" s="115" t="s">
        <v>78</v>
      </c>
      <c r="AT210" s="122" t="s">
        <v>70</v>
      </c>
      <c r="AU210" s="122" t="s">
        <v>71</v>
      </c>
      <c r="AY210" s="115" t="s">
        <v>114</v>
      </c>
      <c r="BK210" s="123">
        <f>BK211+BK235</f>
        <v>0</v>
      </c>
    </row>
    <row r="211" spans="2:65" s="114" customFormat="1" ht="22.9" customHeight="1" x14ac:dyDescent="0.2">
      <c r="B211" s="113"/>
      <c r="D211" s="115" t="s">
        <v>70</v>
      </c>
      <c r="E211" s="179" t="s">
        <v>78</v>
      </c>
      <c r="F211" s="179" t="s">
        <v>242</v>
      </c>
      <c r="I211" s="117"/>
      <c r="J211" s="180">
        <f>BK211</f>
        <v>0</v>
      </c>
      <c r="L211" s="113"/>
      <c r="M211" s="119"/>
      <c r="P211" s="120">
        <f>SUM(P212:P234)</f>
        <v>0</v>
      </c>
      <c r="R211" s="120">
        <f>SUM(R212:R234)</f>
        <v>1.1317249999999999</v>
      </c>
      <c r="T211" s="121">
        <f>SUM(T212:T234)</f>
        <v>107.7</v>
      </c>
      <c r="AR211" s="115" t="s">
        <v>78</v>
      </c>
      <c r="AT211" s="122" t="s">
        <v>70</v>
      </c>
      <c r="AU211" s="122" t="s">
        <v>78</v>
      </c>
      <c r="AY211" s="115" t="s">
        <v>114</v>
      </c>
      <c r="BK211" s="123">
        <f>SUM(BK212:BK234)</f>
        <v>0</v>
      </c>
    </row>
    <row r="212" spans="2:65" s="18" customFormat="1" ht="62.65" customHeight="1" x14ac:dyDescent="0.25">
      <c r="B212" s="124"/>
      <c r="C212" s="125" t="s">
        <v>164</v>
      </c>
      <c r="D212" s="125" t="s">
        <v>115</v>
      </c>
      <c r="E212" s="126" t="s">
        <v>243</v>
      </c>
      <c r="F212" s="127" t="s">
        <v>244</v>
      </c>
      <c r="G212" s="128" t="s">
        <v>188</v>
      </c>
      <c r="H212" s="129">
        <v>348</v>
      </c>
      <c r="I212" s="130"/>
      <c r="J212" s="131">
        <f>ROUND(I212*H212,2)</f>
        <v>0</v>
      </c>
      <c r="K212" s="132"/>
      <c r="L212" s="17"/>
      <c r="M212" s="133" t="s">
        <v>1</v>
      </c>
      <c r="N212" s="134" t="s">
        <v>36</v>
      </c>
      <c r="P212" s="135">
        <f>O212*H212</f>
        <v>0</v>
      </c>
      <c r="Q212" s="135">
        <v>0</v>
      </c>
      <c r="R212" s="135">
        <f>Q212*H212</f>
        <v>0</v>
      </c>
      <c r="S212" s="135">
        <v>0.26</v>
      </c>
      <c r="T212" s="136">
        <f>S212*H212</f>
        <v>90.48</v>
      </c>
      <c r="AR212" s="137" t="s">
        <v>119</v>
      </c>
      <c r="AT212" s="137" t="s">
        <v>115</v>
      </c>
      <c r="AU212" s="137" t="s">
        <v>80</v>
      </c>
      <c r="AY212" s="3" t="s">
        <v>114</v>
      </c>
      <c r="BE212" s="138">
        <f>IF(N212="základní",J212,0)</f>
        <v>0</v>
      </c>
      <c r="BF212" s="138">
        <f>IF(N212="snížená",J212,0)</f>
        <v>0</v>
      </c>
      <c r="BG212" s="138">
        <f>IF(N212="zákl. přenesená",J212,0)</f>
        <v>0</v>
      </c>
      <c r="BH212" s="138">
        <f>IF(N212="sníž. přenesená",J212,0)</f>
        <v>0</v>
      </c>
      <c r="BI212" s="138">
        <f>IF(N212="nulová",J212,0)</f>
        <v>0</v>
      </c>
      <c r="BJ212" s="3" t="s">
        <v>78</v>
      </c>
      <c r="BK212" s="138">
        <f>ROUND(I212*H212,2)</f>
        <v>0</v>
      </c>
      <c r="BL212" s="3" t="s">
        <v>119</v>
      </c>
      <c r="BM212" s="137" t="s">
        <v>245</v>
      </c>
    </row>
    <row r="213" spans="2:65" s="140" customFormat="1" x14ac:dyDescent="0.25">
      <c r="B213" s="139"/>
      <c r="D213" s="141" t="s">
        <v>120</v>
      </c>
      <c r="E213" s="142" t="s">
        <v>1</v>
      </c>
      <c r="F213" s="143" t="s">
        <v>246</v>
      </c>
      <c r="H213" s="144">
        <v>348</v>
      </c>
      <c r="I213" s="145"/>
      <c r="L213" s="139"/>
      <c r="M213" s="146"/>
      <c r="T213" s="147"/>
      <c r="AT213" s="142" t="s">
        <v>120</v>
      </c>
      <c r="AU213" s="142" t="s">
        <v>80</v>
      </c>
      <c r="AV213" s="140" t="s">
        <v>80</v>
      </c>
      <c r="AW213" s="140" t="s">
        <v>28</v>
      </c>
      <c r="AX213" s="140" t="s">
        <v>71</v>
      </c>
      <c r="AY213" s="142" t="s">
        <v>114</v>
      </c>
    </row>
    <row r="214" spans="2:65" s="149" customFormat="1" x14ac:dyDescent="0.25">
      <c r="B214" s="148"/>
      <c r="D214" s="141" t="s">
        <v>120</v>
      </c>
      <c r="E214" s="150" t="s">
        <v>1</v>
      </c>
      <c r="F214" s="151" t="s">
        <v>125</v>
      </c>
      <c r="H214" s="152">
        <v>348</v>
      </c>
      <c r="I214" s="153"/>
      <c r="L214" s="148"/>
      <c r="M214" s="154"/>
      <c r="T214" s="155"/>
      <c r="AT214" s="150" t="s">
        <v>120</v>
      </c>
      <c r="AU214" s="150" t="s">
        <v>80</v>
      </c>
      <c r="AV214" s="149" t="s">
        <v>119</v>
      </c>
      <c r="AW214" s="149" t="s">
        <v>28</v>
      </c>
      <c r="AX214" s="149" t="s">
        <v>78</v>
      </c>
      <c r="AY214" s="150" t="s">
        <v>114</v>
      </c>
    </row>
    <row r="215" spans="2:65" s="18" customFormat="1" ht="49.15" customHeight="1" x14ac:dyDescent="0.25">
      <c r="B215" s="124"/>
      <c r="C215" s="125" t="s">
        <v>247</v>
      </c>
      <c r="D215" s="125" t="s">
        <v>115</v>
      </c>
      <c r="E215" s="126" t="s">
        <v>248</v>
      </c>
      <c r="F215" s="127" t="s">
        <v>249</v>
      </c>
      <c r="G215" s="128" t="s">
        <v>136</v>
      </c>
      <c r="H215" s="129">
        <v>84</v>
      </c>
      <c r="I215" s="130"/>
      <c r="J215" s="131">
        <f>ROUND(I215*H215,2)</f>
        <v>0</v>
      </c>
      <c r="K215" s="132"/>
      <c r="L215" s="17"/>
      <c r="M215" s="133" t="s">
        <v>1</v>
      </c>
      <c r="N215" s="134" t="s">
        <v>36</v>
      </c>
      <c r="P215" s="135">
        <f>O215*H215</f>
        <v>0</v>
      </c>
      <c r="Q215" s="135">
        <v>0</v>
      </c>
      <c r="R215" s="135">
        <f>Q215*H215</f>
        <v>0</v>
      </c>
      <c r="S215" s="135">
        <v>0.20499999999999999</v>
      </c>
      <c r="T215" s="136">
        <f>S215*H215</f>
        <v>17.22</v>
      </c>
      <c r="AR215" s="137" t="s">
        <v>119</v>
      </c>
      <c r="AT215" s="137" t="s">
        <v>115</v>
      </c>
      <c r="AU215" s="137" t="s">
        <v>80</v>
      </c>
      <c r="AY215" s="3" t="s">
        <v>114</v>
      </c>
      <c r="BE215" s="138">
        <f>IF(N215="základní",J215,0)</f>
        <v>0</v>
      </c>
      <c r="BF215" s="138">
        <f>IF(N215="snížená",J215,0)</f>
        <v>0</v>
      </c>
      <c r="BG215" s="138">
        <f>IF(N215="zákl. přenesená",J215,0)</f>
        <v>0</v>
      </c>
      <c r="BH215" s="138">
        <f>IF(N215="sníž. přenesená",J215,0)</f>
        <v>0</v>
      </c>
      <c r="BI215" s="138">
        <f>IF(N215="nulová",J215,0)</f>
        <v>0</v>
      </c>
      <c r="BJ215" s="3" t="s">
        <v>78</v>
      </c>
      <c r="BK215" s="138">
        <f>ROUND(I215*H215,2)</f>
        <v>0</v>
      </c>
      <c r="BL215" s="3" t="s">
        <v>119</v>
      </c>
      <c r="BM215" s="137" t="s">
        <v>250</v>
      </c>
    </row>
    <row r="216" spans="2:65" s="140" customFormat="1" x14ac:dyDescent="0.25">
      <c r="B216" s="139"/>
      <c r="D216" s="141" t="s">
        <v>120</v>
      </c>
      <c r="E216" s="142" t="s">
        <v>1</v>
      </c>
      <c r="F216" s="143" t="s">
        <v>251</v>
      </c>
      <c r="H216" s="144">
        <v>84</v>
      </c>
      <c r="I216" s="145"/>
      <c r="L216" s="139"/>
      <c r="M216" s="146"/>
      <c r="T216" s="147"/>
      <c r="AT216" s="142" t="s">
        <v>120</v>
      </c>
      <c r="AU216" s="142" t="s">
        <v>80</v>
      </c>
      <c r="AV216" s="140" t="s">
        <v>80</v>
      </c>
      <c r="AW216" s="140" t="s">
        <v>28</v>
      </c>
      <c r="AX216" s="140" t="s">
        <v>71</v>
      </c>
      <c r="AY216" s="142" t="s">
        <v>114</v>
      </c>
    </row>
    <row r="217" spans="2:65" s="149" customFormat="1" x14ac:dyDescent="0.25">
      <c r="B217" s="148"/>
      <c r="D217" s="141" t="s">
        <v>120</v>
      </c>
      <c r="E217" s="150" t="s">
        <v>1</v>
      </c>
      <c r="F217" s="151" t="s">
        <v>125</v>
      </c>
      <c r="H217" s="152">
        <v>84</v>
      </c>
      <c r="I217" s="153"/>
      <c r="L217" s="148"/>
      <c r="M217" s="154"/>
      <c r="T217" s="155"/>
      <c r="AT217" s="150" t="s">
        <v>120</v>
      </c>
      <c r="AU217" s="150" t="s">
        <v>80</v>
      </c>
      <c r="AV217" s="149" t="s">
        <v>119</v>
      </c>
      <c r="AW217" s="149" t="s">
        <v>28</v>
      </c>
      <c r="AX217" s="149" t="s">
        <v>78</v>
      </c>
      <c r="AY217" s="150" t="s">
        <v>114</v>
      </c>
    </row>
    <row r="218" spans="2:65" s="18" customFormat="1" ht="16.5" customHeight="1" x14ac:dyDescent="0.25">
      <c r="B218" s="124"/>
      <c r="C218" s="168" t="s">
        <v>189</v>
      </c>
      <c r="D218" s="168" t="s">
        <v>201</v>
      </c>
      <c r="E218" s="169" t="s">
        <v>252</v>
      </c>
      <c r="F218" s="170" t="s">
        <v>253</v>
      </c>
      <c r="G218" s="171" t="s">
        <v>254</v>
      </c>
      <c r="H218" s="172">
        <v>1.1299999999999999</v>
      </c>
      <c r="I218" s="173"/>
      <c r="J218" s="174">
        <f>ROUND(I218*H218,2)</f>
        <v>0</v>
      </c>
      <c r="K218" s="175"/>
      <c r="L218" s="176"/>
      <c r="M218" s="177" t="s">
        <v>1</v>
      </c>
      <c r="N218" s="178" t="s">
        <v>36</v>
      </c>
      <c r="P218" s="135">
        <f>O218*H218</f>
        <v>0</v>
      </c>
      <c r="Q218" s="135">
        <v>1</v>
      </c>
      <c r="R218" s="135">
        <f>Q218*H218</f>
        <v>1.1299999999999999</v>
      </c>
      <c r="S218" s="135">
        <v>0</v>
      </c>
      <c r="T218" s="136">
        <f>S218*H218</f>
        <v>0</v>
      </c>
      <c r="AR218" s="137" t="s">
        <v>132</v>
      </c>
      <c r="AT218" s="137" t="s">
        <v>201</v>
      </c>
      <c r="AU218" s="137" t="s">
        <v>80</v>
      </c>
      <c r="AY218" s="3" t="s">
        <v>114</v>
      </c>
      <c r="BE218" s="138">
        <f>IF(N218="základní",J218,0)</f>
        <v>0</v>
      </c>
      <c r="BF218" s="138">
        <f>IF(N218="snížená",J218,0)</f>
        <v>0</v>
      </c>
      <c r="BG218" s="138">
        <f>IF(N218="zákl. přenesená",J218,0)</f>
        <v>0</v>
      </c>
      <c r="BH218" s="138">
        <f>IF(N218="sníž. přenesená",J218,0)</f>
        <v>0</v>
      </c>
      <c r="BI218" s="138">
        <f>IF(N218="nulová",J218,0)</f>
        <v>0</v>
      </c>
      <c r="BJ218" s="3" t="s">
        <v>78</v>
      </c>
      <c r="BK218" s="138">
        <f>ROUND(I218*H218,2)</f>
        <v>0</v>
      </c>
      <c r="BL218" s="3" t="s">
        <v>119</v>
      </c>
      <c r="BM218" s="137" t="s">
        <v>255</v>
      </c>
    </row>
    <row r="219" spans="2:65" s="157" customFormat="1" x14ac:dyDescent="0.25">
      <c r="B219" s="156"/>
      <c r="D219" s="141" t="s">
        <v>120</v>
      </c>
      <c r="E219" s="158" t="s">
        <v>1</v>
      </c>
      <c r="F219" s="159" t="s">
        <v>256</v>
      </c>
      <c r="H219" s="158" t="s">
        <v>1</v>
      </c>
      <c r="I219" s="160"/>
      <c r="L219" s="156"/>
      <c r="M219" s="161"/>
      <c r="T219" s="162"/>
      <c r="AT219" s="158" t="s">
        <v>120</v>
      </c>
      <c r="AU219" s="158" t="s">
        <v>80</v>
      </c>
      <c r="AV219" s="157" t="s">
        <v>78</v>
      </c>
      <c r="AW219" s="157" t="s">
        <v>28</v>
      </c>
      <c r="AX219" s="157" t="s">
        <v>71</v>
      </c>
      <c r="AY219" s="158" t="s">
        <v>114</v>
      </c>
    </row>
    <row r="220" spans="2:65" s="140" customFormat="1" x14ac:dyDescent="0.25">
      <c r="B220" s="139"/>
      <c r="D220" s="141" t="s">
        <v>120</v>
      </c>
      <c r="E220" s="142" t="s">
        <v>1</v>
      </c>
      <c r="F220" s="143" t="s">
        <v>257</v>
      </c>
      <c r="H220" s="144">
        <v>1.1299999999999999</v>
      </c>
      <c r="I220" s="145"/>
      <c r="L220" s="139"/>
      <c r="M220" s="146"/>
      <c r="T220" s="147"/>
      <c r="AT220" s="142" t="s">
        <v>120</v>
      </c>
      <c r="AU220" s="142" t="s">
        <v>80</v>
      </c>
      <c r="AV220" s="140" t="s">
        <v>80</v>
      </c>
      <c r="AW220" s="140" t="s">
        <v>28</v>
      </c>
      <c r="AX220" s="140" t="s">
        <v>71</v>
      </c>
      <c r="AY220" s="142" t="s">
        <v>114</v>
      </c>
    </row>
    <row r="221" spans="2:65" s="149" customFormat="1" x14ac:dyDescent="0.25">
      <c r="B221" s="148"/>
      <c r="D221" s="141" t="s">
        <v>120</v>
      </c>
      <c r="E221" s="150" t="s">
        <v>1</v>
      </c>
      <c r="F221" s="151" t="s">
        <v>125</v>
      </c>
      <c r="H221" s="152">
        <v>1.1299999999999999</v>
      </c>
      <c r="I221" s="153"/>
      <c r="L221" s="148"/>
      <c r="M221" s="154"/>
      <c r="T221" s="155"/>
      <c r="AT221" s="150" t="s">
        <v>120</v>
      </c>
      <c r="AU221" s="150" t="s">
        <v>80</v>
      </c>
      <c r="AV221" s="149" t="s">
        <v>119</v>
      </c>
      <c r="AW221" s="149" t="s">
        <v>28</v>
      </c>
      <c r="AX221" s="149" t="s">
        <v>78</v>
      </c>
      <c r="AY221" s="150" t="s">
        <v>114</v>
      </c>
    </row>
    <row r="222" spans="2:65" s="18" customFormat="1" ht="44.25" customHeight="1" x14ac:dyDescent="0.25">
      <c r="B222" s="124"/>
      <c r="C222" s="125" t="s">
        <v>208</v>
      </c>
      <c r="D222" s="125" t="s">
        <v>115</v>
      </c>
      <c r="E222" s="126" t="s">
        <v>258</v>
      </c>
      <c r="F222" s="127" t="s">
        <v>259</v>
      </c>
      <c r="G222" s="128" t="s">
        <v>188</v>
      </c>
      <c r="H222" s="129">
        <v>69</v>
      </c>
      <c r="I222" s="130"/>
      <c r="J222" s="131">
        <f>ROUND(I222*H222,2)</f>
        <v>0</v>
      </c>
      <c r="K222" s="132"/>
      <c r="L222" s="17"/>
      <c r="M222" s="133" t="s">
        <v>1</v>
      </c>
      <c r="N222" s="134" t="s">
        <v>36</v>
      </c>
      <c r="P222" s="135">
        <f>O222*H222</f>
        <v>0</v>
      </c>
      <c r="Q222" s="135">
        <v>0</v>
      </c>
      <c r="R222" s="135">
        <f>Q222*H222</f>
        <v>0</v>
      </c>
      <c r="S222" s="135">
        <v>0</v>
      </c>
      <c r="T222" s="136">
        <f>S222*H222</f>
        <v>0</v>
      </c>
      <c r="AR222" s="137" t="s">
        <v>119</v>
      </c>
      <c r="AT222" s="137" t="s">
        <v>115</v>
      </c>
      <c r="AU222" s="137" t="s">
        <v>80</v>
      </c>
      <c r="AY222" s="3" t="s">
        <v>114</v>
      </c>
      <c r="BE222" s="138">
        <f>IF(N222="základní",J222,0)</f>
        <v>0</v>
      </c>
      <c r="BF222" s="138">
        <f>IF(N222="snížená",J222,0)</f>
        <v>0</v>
      </c>
      <c r="BG222" s="138">
        <f>IF(N222="zákl. přenesená",J222,0)</f>
        <v>0</v>
      </c>
      <c r="BH222" s="138">
        <f>IF(N222="sníž. přenesená",J222,0)</f>
        <v>0</v>
      </c>
      <c r="BI222" s="138">
        <f>IF(N222="nulová",J222,0)</f>
        <v>0</v>
      </c>
      <c r="BJ222" s="3" t="s">
        <v>78</v>
      </c>
      <c r="BK222" s="138">
        <f>ROUND(I222*H222,2)</f>
        <v>0</v>
      </c>
      <c r="BL222" s="3" t="s">
        <v>119</v>
      </c>
      <c r="BM222" s="137" t="s">
        <v>260</v>
      </c>
    </row>
    <row r="223" spans="2:65" s="140" customFormat="1" x14ac:dyDescent="0.25">
      <c r="B223" s="139"/>
      <c r="D223" s="141" t="s">
        <v>120</v>
      </c>
      <c r="E223" s="142" t="s">
        <v>1</v>
      </c>
      <c r="F223" s="143" t="s">
        <v>261</v>
      </c>
      <c r="H223" s="144">
        <v>69</v>
      </c>
      <c r="I223" s="145"/>
      <c r="L223" s="139"/>
      <c r="M223" s="146"/>
      <c r="T223" s="147"/>
      <c r="AT223" s="142" t="s">
        <v>120</v>
      </c>
      <c r="AU223" s="142" t="s">
        <v>80</v>
      </c>
      <c r="AV223" s="140" t="s">
        <v>80</v>
      </c>
      <c r="AW223" s="140" t="s">
        <v>28</v>
      </c>
      <c r="AX223" s="140" t="s">
        <v>71</v>
      </c>
      <c r="AY223" s="142" t="s">
        <v>114</v>
      </c>
    </row>
    <row r="224" spans="2:65" s="149" customFormat="1" x14ac:dyDescent="0.25">
      <c r="B224" s="148"/>
      <c r="D224" s="141" t="s">
        <v>120</v>
      </c>
      <c r="E224" s="150" t="s">
        <v>1</v>
      </c>
      <c r="F224" s="151" t="s">
        <v>125</v>
      </c>
      <c r="H224" s="152">
        <v>69</v>
      </c>
      <c r="I224" s="153"/>
      <c r="L224" s="148"/>
      <c r="M224" s="154"/>
      <c r="T224" s="155"/>
      <c r="AT224" s="150" t="s">
        <v>120</v>
      </c>
      <c r="AU224" s="150" t="s">
        <v>80</v>
      </c>
      <c r="AV224" s="149" t="s">
        <v>119</v>
      </c>
      <c r="AW224" s="149" t="s">
        <v>28</v>
      </c>
      <c r="AX224" s="149" t="s">
        <v>78</v>
      </c>
      <c r="AY224" s="150" t="s">
        <v>114</v>
      </c>
    </row>
    <row r="225" spans="2:65" s="18" customFormat="1" ht="24.2" customHeight="1" x14ac:dyDescent="0.25">
      <c r="B225" s="124"/>
      <c r="C225" s="125" t="s">
        <v>262</v>
      </c>
      <c r="D225" s="125" t="s">
        <v>115</v>
      </c>
      <c r="E225" s="126" t="s">
        <v>263</v>
      </c>
      <c r="F225" s="127" t="s">
        <v>264</v>
      </c>
      <c r="G225" s="128" t="s">
        <v>188</v>
      </c>
      <c r="H225" s="129">
        <v>69</v>
      </c>
      <c r="I225" s="130"/>
      <c r="J225" s="131">
        <f>ROUND(I225*H225,2)</f>
        <v>0</v>
      </c>
      <c r="K225" s="132"/>
      <c r="L225" s="17"/>
      <c r="M225" s="133" t="s">
        <v>1</v>
      </c>
      <c r="N225" s="134" t="s">
        <v>36</v>
      </c>
      <c r="P225" s="135">
        <f>O225*H225</f>
        <v>0</v>
      </c>
      <c r="Q225" s="135">
        <v>0</v>
      </c>
      <c r="R225" s="135">
        <f>Q225*H225</f>
        <v>0</v>
      </c>
      <c r="S225" s="135">
        <v>0</v>
      </c>
      <c r="T225" s="136">
        <f>S225*H225</f>
        <v>0</v>
      </c>
      <c r="AR225" s="137" t="s">
        <v>119</v>
      </c>
      <c r="AT225" s="137" t="s">
        <v>115</v>
      </c>
      <c r="AU225" s="137" t="s">
        <v>80</v>
      </c>
      <c r="AY225" s="3" t="s">
        <v>114</v>
      </c>
      <c r="BE225" s="138">
        <f>IF(N225="základní",J225,0)</f>
        <v>0</v>
      </c>
      <c r="BF225" s="138">
        <f>IF(N225="snížená",J225,0)</f>
        <v>0</v>
      </c>
      <c r="BG225" s="138">
        <f>IF(N225="zákl. přenesená",J225,0)</f>
        <v>0</v>
      </c>
      <c r="BH225" s="138">
        <f>IF(N225="sníž. přenesená",J225,0)</f>
        <v>0</v>
      </c>
      <c r="BI225" s="138">
        <f>IF(N225="nulová",J225,0)</f>
        <v>0</v>
      </c>
      <c r="BJ225" s="3" t="s">
        <v>78</v>
      </c>
      <c r="BK225" s="138">
        <f>ROUND(I225*H225,2)</f>
        <v>0</v>
      </c>
      <c r="BL225" s="3" t="s">
        <v>119</v>
      </c>
      <c r="BM225" s="137" t="s">
        <v>265</v>
      </c>
    </row>
    <row r="226" spans="2:65" s="18" customFormat="1" x14ac:dyDescent="0.25">
      <c r="B226" s="17"/>
      <c r="D226" s="163" t="s">
        <v>195</v>
      </c>
      <c r="F226" s="164" t="s">
        <v>266</v>
      </c>
      <c r="I226" s="165"/>
      <c r="L226" s="17"/>
      <c r="M226" s="166"/>
      <c r="T226" s="42"/>
      <c r="AT226" s="3" t="s">
        <v>195</v>
      </c>
      <c r="AU226" s="3" t="s">
        <v>80</v>
      </c>
    </row>
    <row r="227" spans="2:65" s="140" customFormat="1" x14ac:dyDescent="0.25">
      <c r="B227" s="139"/>
      <c r="D227" s="141" t="s">
        <v>120</v>
      </c>
      <c r="E227" s="142" t="s">
        <v>1</v>
      </c>
      <c r="F227" s="143" t="s">
        <v>261</v>
      </c>
      <c r="H227" s="144">
        <v>69</v>
      </c>
      <c r="I227" s="145"/>
      <c r="L227" s="139"/>
      <c r="M227" s="146"/>
      <c r="T227" s="147"/>
      <c r="AT227" s="142" t="s">
        <v>120</v>
      </c>
      <c r="AU227" s="142" t="s">
        <v>80</v>
      </c>
      <c r="AV227" s="140" t="s">
        <v>80</v>
      </c>
      <c r="AW227" s="140" t="s">
        <v>28</v>
      </c>
      <c r="AX227" s="140" t="s">
        <v>71</v>
      </c>
      <c r="AY227" s="142" t="s">
        <v>114</v>
      </c>
    </row>
    <row r="228" spans="2:65" s="149" customFormat="1" x14ac:dyDescent="0.25">
      <c r="B228" s="148"/>
      <c r="D228" s="141" t="s">
        <v>120</v>
      </c>
      <c r="E228" s="150" t="s">
        <v>1</v>
      </c>
      <c r="F228" s="151" t="s">
        <v>125</v>
      </c>
      <c r="H228" s="152">
        <v>69</v>
      </c>
      <c r="I228" s="153"/>
      <c r="L228" s="148"/>
      <c r="M228" s="154"/>
      <c r="T228" s="155"/>
      <c r="AT228" s="150" t="s">
        <v>120</v>
      </c>
      <c r="AU228" s="150" t="s">
        <v>80</v>
      </c>
      <c r="AV228" s="149" t="s">
        <v>119</v>
      </c>
      <c r="AW228" s="149" t="s">
        <v>28</v>
      </c>
      <c r="AX228" s="149" t="s">
        <v>78</v>
      </c>
      <c r="AY228" s="150" t="s">
        <v>114</v>
      </c>
    </row>
    <row r="229" spans="2:65" s="18" customFormat="1" ht="16.5" customHeight="1" x14ac:dyDescent="0.25">
      <c r="B229" s="124"/>
      <c r="C229" s="168" t="s">
        <v>216</v>
      </c>
      <c r="D229" s="168" t="s">
        <v>201</v>
      </c>
      <c r="E229" s="169" t="s">
        <v>267</v>
      </c>
      <c r="F229" s="170" t="s">
        <v>268</v>
      </c>
      <c r="G229" s="171" t="s">
        <v>269</v>
      </c>
      <c r="H229" s="172">
        <v>1.7250000000000001</v>
      </c>
      <c r="I229" s="173"/>
      <c r="J229" s="174">
        <f>ROUND(I229*H229,2)</f>
        <v>0</v>
      </c>
      <c r="K229" s="175"/>
      <c r="L229" s="176"/>
      <c r="M229" s="177" t="s">
        <v>1</v>
      </c>
      <c r="N229" s="178" t="s">
        <v>36</v>
      </c>
      <c r="P229" s="135">
        <f>O229*H229</f>
        <v>0</v>
      </c>
      <c r="Q229" s="135">
        <v>1E-3</v>
      </c>
      <c r="R229" s="135">
        <f>Q229*H229</f>
        <v>1.7250000000000002E-3</v>
      </c>
      <c r="S229" s="135">
        <v>0</v>
      </c>
      <c r="T229" s="136">
        <f>S229*H229</f>
        <v>0</v>
      </c>
      <c r="AR229" s="137" t="s">
        <v>132</v>
      </c>
      <c r="AT229" s="137" t="s">
        <v>201</v>
      </c>
      <c r="AU229" s="137" t="s">
        <v>80</v>
      </c>
      <c r="AY229" s="3" t="s">
        <v>114</v>
      </c>
      <c r="BE229" s="138">
        <f>IF(N229="základní",J229,0)</f>
        <v>0</v>
      </c>
      <c r="BF229" s="138">
        <f>IF(N229="snížená",J229,0)</f>
        <v>0</v>
      </c>
      <c r="BG229" s="138">
        <f>IF(N229="zákl. přenesená",J229,0)</f>
        <v>0</v>
      </c>
      <c r="BH229" s="138">
        <f>IF(N229="sníž. přenesená",J229,0)</f>
        <v>0</v>
      </c>
      <c r="BI229" s="138">
        <f>IF(N229="nulová",J229,0)</f>
        <v>0</v>
      </c>
      <c r="BJ229" s="3" t="s">
        <v>78</v>
      </c>
      <c r="BK229" s="138">
        <f>ROUND(I229*H229,2)</f>
        <v>0</v>
      </c>
      <c r="BL229" s="3" t="s">
        <v>119</v>
      </c>
      <c r="BM229" s="137" t="s">
        <v>270</v>
      </c>
    </row>
    <row r="230" spans="2:65" s="140" customFormat="1" x14ac:dyDescent="0.25">
      <c r="B230" s="139"/>
      <c r="D230" s="141" t="s">
        <v>120</v>
      </c>
      <c r="E230" s="142" t="s">
        <v>1</v>
      </c>
      <c r="F230" s="143" t="s">
        <v>271</v>
      </c>
      <c r="H230" s="144">
        <v>1.7250000000000001</v>
      </c>
      <c r="I230" s="145"/>
      <c r="L230" s="139"/>
      <c r="M230" s="146"/>
      <c r="T230" s="147"/>
      <c r="AT230" s="142" t="s">
        <v>120</v>
      </c>
      <c r="AU230" s="142" t="s">
        <v>80</v>
      </c>
      <c r="AV230" s="140" t="s">
        <v>80</v>
      </c>
      <c r="AW230" s="140" t="s">
        <v>28</v>
      </c>
      <c r="AX230" s="140" t="s">
        <v>71</v>
      </c>
      <c r="AY230" s="142" t="s">
        <v>114</v>
      </c>
    </row>
    <row r="231" spans="2:65" s="149" customFormat="1" x14ac:dyDescent="0.25">
      <c r="B231" s="148"/>
      <c r="D231" s="141" t="s">
        <v>120</v>
      </c>
      <c r="E231" s="150" t="s">
        <v>1</v>
      </c>
      <c r="F231" s="151" t="s">
        <v>125</v>
      </c>
      <c r="H231" s="152">
        <v>1.7250000000000001</v>
      </c>
      <c r="I231" s="153"/>
      <c r="L231" s="148"/>
      <c r="M231" s="154"/>
      <c r="T231" s="155"/>
      <c r="AT231" s="150" t="s">
        <v>120</v>
      </c>
      <c r="AU231" s="150" t="s">
        <v>80</v>
      </c>
      <c r="AV231" s="149" t="s">
        <v>119</v>
      </c>
      <c r="AW231" s="149" t="s">
        <v>28</v>
      </c>
      <c r="AX231" s="149" t="s">
        <v>78</v>
      </c>
      <c r="AY231" s="150" t="s">
        <v>114</v>
      </c>
    </row>
    <row r="232" spans="2:65" s="18" customFormat="1" ht="16.5" customHeight="1" x14ac:dyDescent="0.25">
      <c r="B232" s="124"/>
      <c r="C232" s="125" t="s">
        <v>272</v>
      </c>
      <c r="D232" s="125" t="s">
        <v>115</v>
      </c>
      <c r="E232" s="126" t="s">
        <v>273</v>
      </c>
      <c r="F232" s="127" t="s">
        <v>274</v>
      </c>
      <c r="G232" s="128" t="s">
        <v>188</v>
      </c>
      <c r="H232" s="129">
        <v>69</v>
      </c>
      <c r="I232" s="130"/>
      <c r="J232" s="131">
        <f>ROUND(I232*H232,2)</f>
        <v>0</v>
      </c>
      <c r="K232" s="132"/>
      <c r="L232" s="17"/>
      <c r="M232" s="133" t="s">
        <v>1</v>
      </c>
      <c r="N232" s="134" t="s">
        <v>36</v>
      </c>
      <c r="P232" s="135">
        <f>O232*H232</f>
        <v>0</v>
      </c>
      <c r="Q232" s="135">
        <v>0</v>
      </c>
      <c r="R232" s="135">
        <f>Q232*H232</f>
        <v>0</v>
      </c>
      <c r="S232" s="135">
        <v>0</v>
      </c>
      <c r="T232" s="136">
        <f>S232*H232</f>
        <v>0</v>
      </c>
      <c r="AR232" s="137" t="s">
        <v>119</v>
      </c>
      <c r="AT232" s="137" t="s">
        <v>115</v>
      </c>
      <c r="AU232" s="137" t="s">
        <v>80</v>
      </c>
      <c r="AY232" s="3" t="s">
        <v>114</v>
      </c>
      <c r="BE232" s="138">
        <f>IF(N232="základní",J232,0)</f>
        <v>0</v>
      </c>
      <c r="BF232" s="138">
        <f>IF(N232="snížená",J232,0)</f>
        <v>0</v>
      </c>
      <c r="BG232" s="138">
        <f>IF(N232="zákl. přenesená",J232,0)</f>
        <v>0</v>
      </c>
      <c r="BH232" s="138">
        <f>IF(N232="sníž. přenesená",J232,0)</f>
        <v>0</v>
      </c>
      <c r="BI232" s="138">
        <f>IF(N232="nulová",J232,0)</f>
        <v>0</v>
      </c>
      <c r="BJ232" s="3" t="s">
        <v>78</v>
      </c>
      <c r="BK232" s="138">
        <f>ROUND(I232*H232,2)</f>
        <v>0</v>
      </c>
      <c r="BL232" s="3" t="s">
        <v>119</v>
      </c>
      <c r="BM232" s="137" t="s">
        <v>275</v>
      </c>
    </row>
    <row r="233" spans="2:65" s="140" customFormat="1" x14ac:dyDescent="0.25">
      <c r="B233" s="139"/>
      <c r="D233" s="141" t="s">
        <v>120</v>
      </c>
      <c r="E233" s="142" t="s">
        <v>1</v>
      </c>
      <c r="F233" s="143" t="s">
        <v>261</v>
      </c>
      <c r="H233" s="144">
        <v>69</v>
      </c>
      <c r="I233" s="145"/>
      <c r="L233" s="139"/>
      <c r="M233" s="146"/>
      <c r="T233" s="147"/>
      <c r="AT233" s="142" t="s">
        <v>120</v>
      </c>
      <c r="AU233" s="142" t="s">
        <v>80</v>
      </c>
      <c r="AV233" s="140" t="s">
        <v>80</v>
      </c>
      <c r="AW233" s="140" t="s">
        <v>28</v>
      </c>
      <c r="AX233" s="140" t="s">
        <v>71</v>
      </c>
      <c r="AY233" s="142" t="s">
        <v>114</v>
      </c>
    </row>
    <row r="234" spans="2:65" s="149" customFormat="1" x14ac:dyDescent="0.25">
      <c r="B234" s="148"/>
      <c r="D234" s="141" t="s">
        <v>120</v>
      </c>
      <c r="E234" s="150" t="s">
        <v>1</v>
      </c>
      <c r="F234" s="151" t="s">
        <v>125</v>
      </c>
      <c r="H234" s="152">
        <v>69</v>
      </c>
      <c r="I234" s="153"/>
      <c r="L234" s="148"/>
      <c r="M234" s="154"/>
      <c r="T234" s="155"/>
      <c r="AT234" s="150" t="s">
        <v>120</v>
      </c>
      <c r="AU234" s="150" t="s">
        <v>80</v>
      </c>
      <c r="AV234" s="149" t="s">
        <v>119</v>
      </c>
      <c r="AW234" s="149" t="s">
        <v>28</v>
      </c>
      <c r="AX234" s="149" t="s">
        <v>78</v>
      </c>
      <c r="AY234" s="150" t="s">
        <v>114</v>
      </c>
    </row>
    <row r="235" spans="2:65" s="114" customFormat="1" ht="22.9" customHeight="1" x14ac:dyDescent="0.2">
      <c r="B235" s="113"/>
      <c r="D235" s="115" t="s">
        <v>70</v>
      </c>
      <c r="E235" s="179" t="s">
        <v>276</v>
      </c>
      <c r="F235" s="179" t="s">
        <v>277</v>
      </c>
      <c r="I235" s="117"/>
      <c r="J235" s="180">
        <f>BK235</f>
        <v>0</v>
      </c>
      <c r="L235" s="113"/>
      <c r="M235" s="119"/>
      <c r="P235" s="120">
        <f>P236+SUM(P237:P241)</f>
        <v>0</v>
      </c>
      <c r="R235" s="120">
        <f>R236+SUM(R237:R241)</f>
        <v>0</v>
      </c>
      <c r="T235" s="121">
        <f>T236+SUM(T237:T241)</f>
        <v>0</v>
      </c>
      <c r="AR235" s="115" t="s">
        <v>78</v>
      </c>
      <c r="AT235" s="122" t="s">
        <v>70</v>
      </c>
      <c r="AU235" s="122" t="s">
        <v>78</v>
      </c>
      <c r="AY235" s="115" t="s">
        <v>114</v>
      </c>
      <c r="BK235" s="123">
        <f>BK236+SUM(BK237:BK241)</f>
        <v>0</v>
      </c>
    </row>
    <row r="236" spans="2:65" s="18" customFormat="1" ht="24.2" customHeight="1" x14ac:dyDescent="0.25">
      <c r="B236" s="124"/>
      <c r="C236" s="125" t="s">
        <v>278</v>
      </c>
      <c r="D236" s="125" t="s">
        <v>115</v>
      </c>
      <c r="E236" s="126" t="s">
        <v>279</v>
      </c>
      <c r="F236" s="127" t="s">
        <v>280</v>
      </c>
      <c r="G236" s="128" t="s">
        <v>254</v>
      </c>
      <c r="H236" s="129">
        <v>292</v>
      </c>
      <c r="I236" s="130"/>
      <c r="J236" s="131">
        <f>ROUND(I236*H236,2)</f>
        <v>0</v>
      </c>
      <c r="K236" s="132"/>
      <c r="L236" s="17"/>
      <c r="M236" s="133" t="s">
        <v>1</v>
      </c>
      <c r="N236" s="134" t="s">
        <v>36</v>
      </c>
      <c r="P236" s="135">
        <f>O236*H236</f>
        <v>0</v>
      </c>
      <c r="Q236" s="135">
        <v>0</v>
      </c>
      <c r="R236" s="135">
        <f>Q236*H236</f>
        <v>0</v>
      </c>
      <c r="S236" s="135">
        <v>0</v>
      </c>
      <c r="T236" s="136">
        <f>S236*H236</f>
        <v>0</v>
      </c>
      <c r="AR236" s="137" t="s">
        <v>119</v>
      </c>
      <c r="AT236" s="137" t="s">
        <v>115</v>
      </c>
      <c r="AU236" s="137" t="s">
        <v>80</v>
      </c>
      <c r="AY236" s="3" t="s">
        <v>114</v>
      </c>
      <c r="BE236" s="138">
        <f>IF(N236="základní",J236,0)</f>
        <v>0</v>
      </c>
      <c r="BF236" s="138">
        <f>IF(N236="snížená",J236,0)</f>
        <v>0</v>
      </c>
      <c r="BG236" s="138">
        <f>IF(N236="zákl. přenesená",J236,0)</f>
        <v>0</v>
      </c>
      <c r="BH236" s="138">
        <f>IF(N236="sníž. přenesená",J236,0)</f>
        <v>0</v>
      </c>
      <c r="BI236" s="138">
        <f>IF(N236="nulová",J236,0)</f>
        <v>0</v>
      </c>
      <c r="BJ236" s="3" t="s">
        <v>78</v>
      </c>
      <c r="BK236" s="138">
        <f>ROUND(I236*H236,2)</f>
        <v>0</v>
      </c>
      <c r="BL236" s="3" t="s">
        <v>119</v>
      </c>
      <c r="BM236" s="137" t="s">
        <v>281</v>
      </c>
    </row>
    <row r="237" spans="2:65" s="18" customFormat="1" x14ac:dyDescent="0.25">
      <c r="B237" s="17"/>
      <c r="D237" s="163" t="s">
        <v>195</v>
      </c>
      <c r="F237" s="164" t="s">
        <v>282</v>
      </c>
      <c r="I237" s="165"/>
      <c r="L237" s="17"/>
      <c r="M237" s="166"/>
      <c r="T237" s="42"/>
      <c r="AT237" s="3" t="s">
        <v>195</v>
      </c>
      <c r="AU237" s="3" t="s">
        <v>80</v>
      </c>
    </row>
    <row r="238" spans="2:65" s="18" customFormat="1" ht="19.5" x14ac:dyDescent="0.25">
      <c r="B238" s="17"/>
      <c r="D238" s="141" t="s">
        <v>197</v>
      </c>
      <c r="F238" s="167" t="s">
        <v>198</v>
      </c>
      <c r="I238" s="165"/>
      <c r="L238" s="17"/>
      <c r="M238" s="166"/>
      <c r="T238" s="42"/>
      <c r="AT238" s="3" t="s">
        <v>197</v>
      </c>
      <c r="AU238" s="3" t="s">
        <v>80</v>
      </c>
    </row>
    <row r="239" spans="2:65" s="140" customFormat="1" x14ac:dyDescent="0.25">
      <c r="B239" s="139"/>
      <c r="D239" s="141" t="s">
        <v>120</v>
      </c>
      <c r="E239" s="142" t="s">
        <v>1</v>
      </c>
      <c r="F239" s="143" t="s">
        <v>283</v>
      </c>
      <c r="H239" s="144">
        <v>292</v>
      </c>
      <c r="I239" s="145"/>
      <c r="L239" s="139"/>
      <c r="M239" s="146"/>
      <c r="T239" s="147"/>
      <c r="AT239" s="142" t="s">
        <v>120</v>
      </c>
      <c r="AU239" s="142" t="s">
        <v>80</v>
      </c>
      <c r="AV239" s="140" t="s">
        <v>80</v>
      </c>
      <c r="AW239" s="140" t="s">
        <v>28</v>
      </c>
      <c r="AX239" s="140" t="s">
        <v>71</v>
      </c>
      <c r="AY239" s="142" t="s">
        <v>114</v>
      </c>
    </row>
    <row r="240" spans="2:65" s="149" customFormat="1" x14ac:dyDescent="0.25">
      <c r="B240" s="148"/>
      <c r="D240" s="141" t="s">
        <v>120</v>
      </c>
      <c r="E240" s="150" t="s">
        <v>1</v>
      </c>
      <c r="F240" s="151" t="s">
        <v>125</v>
      </c>
      <c r="H240" s="152">
        <v>292</v>
      </c>
      <c r="I240" s="153"/>
      <c r="L240" s="148"/>
      <c r="M240" s="154"/>
      <c r="T240" s="155"/>
      <c r="AT240" s="150" t="s">
        <v>120</v>
      </c>
      <c r="AU240" s="150" t="s">
        <v>80</v>
      </c>
      <c r="AV240" s="149" t="s">
        <v>119</v>
      </c>
      <c r="AW240" s="149" t="s">
        <v>28</v>
      </c>
      <c r="AX240" s="149" t="s">
        <v>78</v>
      </c>
      <c r="AY240" s="150" t="s">
        <v>114</v>
      </c>
    </row>
    <row r="241" spans="2:65" s="114" customFormat="1" ht="20.85" customHeight="1" x14ac:dyDescent="0.2">
      <c r="B241" s="113"/>
      <c r="D241" s="115" t="s">
        <v>70</v>
      </c>
      <c r="E241" s="179" t="s">
        <v>284</v>
      </c>
      <c r="F241" s="179" t="s">
        <v>285</v>
      </c>
      <c r="I241" s="117"/>
      <c r="J241" s="180">
        <f>BK241</f>
        <v>0</v>
      </c>
      <c r="L241" s="113"/>
      <c r="M241" s="119"/>
      <c r="P241" s="120">
        <f>SUM(P242:P248)</f>
        <v>0</v>
      </c>
      <c r="R241" s="120">
        <f>SUM(R242:R248)</f>
        <v>0</v>
      </c>
      <c r="T241" s="121">
        <f>SUM(T242:T248)</f>
        <v>0</v>
      </c>
      <c r="AR241" s="115" t="s">
        <v>78</v>
      </c>
      <c r="AT241" s="122" t="s">
        <v>70</v>
      </c>
      <c r="AU241" s="122" t="s">
        <v>80</v>
      </c>
      <c r="AY241" s="115" t="s">
        <v>114</v>
      </c>
      <c r="BK241" s="123">
        <f>SUM(BK242:BK248)</f>
        <v>0</v>
      </c>
    </row>
    <row r="242" spans="2:65" s="18" customFormat="1" ht="33" customHeight="1" x14ac:dyDescent="0.25">
      <c r="B242" s="124"/>
      <c r="C242" s="125" t="s">
        <v>286</v>
      </c>
      <c r="D242" s="125" t="s">
        <v>115</v>
      </c>
      <c r="E242" s="126" t="s">
        <v>287</v>
      </c>
      <c r="F242" s="127" t="s">
        <v>288</v>
      </c>
      <c r="G242" s="128" t="s">
        <v>254</v>
      </c>
      <c r="H242" s="129">
        <v>107.7</v>
      </c>
      <c r="I242" s="130"/>
      <c r="J242" s="131">
        <f>ROUND(I242*H242,2)</f>
        <v>0</v>
      </c>
      <c r="K242" s="132"/>
      <c r="L242" s="17"/>
      <c r="M242" s="133" t="s">
        <v>1</v>
      </c>
      <c r="N242" s="134" t="s">
        <v>36</v>
      </c>
      <c r="P242" s="135">
        <f>O242*H242</f>
        <v>0</v>
      </c>
      <c r="Q242" s="135">
        <v>0</v>
      </c>
      <c r="R242" s="135">
        <f>Q242*H242</f>
        <v>0</v>
      </c>
      <c r="S242" s="135">
        <v>0</v>
      </c>
      <c r="T242" s="136">
        <f>S242*H242</f>
        <v>0</v>
      </c>
      <c r="AR242" s="137" t="s">
        <v>119</v>
      </c>
      <c r="AT242" s="137" t="s">
        <v>115</v>
      </c>
      <c r="AU242" s="137" t="s">
        <v>126</v>
      </c>
      <c r="AY242" s="3" t="s">
        <v>114</v>
      </c>
      <c r="BE242" s="138">
        <f>IF(N242="základní",J242,0)</f>
        <v>0</v>
      </c>
      <c r="BF242" s="138">
        <f>IF(N242="snížená",J242,0)</f>
        <v>0</v>
      </c>
      <c r="BG242" s="138">
        <f>IF(N242="zákl. přenesená",J242,0)</f>
        <v>0</v>
      </c>
      <c r="BH242" s="138">
        <f>IF(N242="sníž. přenesená",J242,0)</f>
        <v>0</v>
      </c>
      <c r="BI242" s="138">
        <f>IF(N242="nulová",J242,0)</f>
        <v>0</v>
      </c>
      <c r="BJ242" s="3" t="s">
        <v>78</v>
      </c>
      <c r="BK242" s="138">
        <f>ROUND(I242*H242,2)</f>
        <v>0</v>
      </c>
      <c r="BL242" s="3" t="s">
        <v>119</v>
      </c>
      <c r="BM242" s="137" t="s">
        <v>289</v>
      </c>
    </row>
    <row r="243" spans="2:65" s="18" customFormat="1" ht="44.25" customHeight="1" x14ac:dyDescent="0.25">
      <c r="B243" s="124"/>
      <c r="C243" s="125" t="s">
        <v>290</v>
      </c>
      <c r="D243" s="125" t="s">
        <v>115</v>
      </c>
      <c r="E243" s="126" t="s">
        <v>291</v>
      </c>
      <c r="F243" s="127" t="s">
        <v>292</v>
      </c>
      <c r="G243" s="128" t="s">
        <v>254</v>
      </c>
      <c r="H243" s="129">
        <v>2046.3</v>
      </c>
      <c r="I243" s="130"/>
      <c r="J243" s="131">
        <f>ROUND(I243*H243,2)</f>
        <v>0</v>
      </c>
      <c r="K243" s="132"/>
      <c r="L243" s="17"/>
      <c r="M243" s="133" t="s">
        <v>1</v>
      </c>
      <c r="N243" s="134" t="s">
        <v>36</v>
      </c>
      <c r="P243" s="135">
        <f>O243*H243</f>
        <v>0</v>
      </c>
      <c r="Q243" s="135">
        <v>0</v>
      </c>
      <c r="R243" s="135">
        <f>Q243*H243</f>
        <v>0</v>
      </c>
      <c r="S243" s="135">
        <v>0</v>
      </c>
      <c r="T243" s="136">
        <f>S243*H243</f>
        <v>0</v>
      </c>
      <c r="AR243" s="137" t="s">
        <v>119</v>
      </c>
      <c r="AT243" s="137" t="s">
        <v>115</v>
      </c>
      <c r="AU243" s="137" t="s">
        <v>126</v>
      </c>
      <c r="AY243" s="3" t="s">
        <v>114</v>
      </c>
      <c r="BE243" s="138">
        <f>IF(N243="základní",J243,0)</f>
        <v>0</v>
      </c>
      <c r="BF243" s="138">
        <f>IF(N243="snížená",J243,0)</f>
        <v>0</v>
      </c>
      <c r="BG243" s="138">
        <f>IF(N243="zákl. přenesená",J243,0)</f>
        <v>0</v>
      </c>
      <c r="BH243" s="138">
        <f>IF(N243="sníž. přenesená",J243,0)</f>
        <v>0</v>
      </c>
      <c r="BI243" s="138">
        <f>IF(N243="nulová",J243,0)</f>
        <v>0</v>
      </c>
      <c r="BJ243" s="3" t="s">
        <v>78</v>
      </c>
      <c r="BK243" s="138">
        <f>ROUND(I243*H243,2)</f>
        <v>0</v>
      </c>
      <c r="BL243" s="3" t="s">
        <v>119</v>
      </c>
      <c r="BM243" s="137" t="s">
        <v>293</v>
      </c>
    </row>
    <row r="244" spans="2:65" s="140" customFormat="1" x14ac:dyDescent="0.25">
      <c r="B244" s="139"/>
      <c r="D244" s="141" t="s">
        <v>120</v>
      </c>
      <c r="E244" s="142" t="s">
        <v>1</v>
      </c>
      <c r="F244" s="143" t="s">
        <v>294</v>
      </c>
      <c r="H244" s="144">
        <v>2046.3</v>
      </c>
      <c r="I244" s="145"/>
      <c r="L244" s="139"/>
      <c r="M244" s="146"/>
      <c r="T244" s="147"/>
      <c r="AT244" s="142" t="s">
        <v>120</v>
      </c>
      <c r="AU244" s="142" t="s">
        <v>126</v>
      </c>
      <c r="AV244" s="140" t="s">
        <v>80</v>
      </c>
      <c r="AW244" s="140" t="s">
        <v>28</v>
      </c>
      <c r="AX244" s="140" t="s">
        <v>78</v>
      </c>
      <c r="AY244" s="142" t="s">
        <v>114</v>
      </c>
    </row>
    <row r="245" spans="2:65" s="18" customFormat="1" ht="33" customHeight="1" x14ac:dyDescent="0.25">
      <c r="B245" s="124"/>
      <c r="C245" s="125" t="s">
        <v>295</v>
      </c>
      <c r="D245" s="125" t="s">
        <v>115</v>
      </c>
      <c r="E245" s="126" t="s">
        <v>296</v>
      </c>
      <c r="F245" s="127" t="s">
        <v>297</v>
      </c>
      <c r="G245" s="128" t="s">
        <v>254</v>
      </c>
      <c r="H245" s="129">
        <v>107.7</v>
      </c>
      <c r="I245" s="130"/>
      <c r="J245" s="131">
        <f>ROUND(I245*H245,2)</f>
        <v>0</v>
      </c>
      <c r="K245" s="132"/>
      <c r="L245" s="17"/>
      <c r="M245" s="133" t="s">
        <v>1</v>
      </c>
      <c r="N245" s="134" t="s">
        <v>36</v>
      </c>
      <c r="P245" s="135">
        <f>O245*H245</f>
        <v>0</v>
      </c>
      <c r="Q245" s="135">
        <v>0</v>
      </c>
      <c r="R245" s="135">
        <f>Q245*H245</f>
        <v>0</v>
      </c>
      <c r="S245" s="135">
        <v>0</v>
      </c>
      <c r="T245" s="136">
        <f>S245*H245</f>
        <v>0</v>
      </c>
      <c r="AR245" s="137" t="s">
        <v>119</v>
      </c>
      <c r="AT245" s="137" t="s">
        <v>115</v>
      </c>
      <c r="AU245" s="137" t="s">
        <v>126</v>
      </c>
      <c r="AY245" s="3" t="s">
        <v>114</v>
      </c>
      <c r="BE245" s="138">
        <f>IF(N245="základní",J245,0)</f>
        <v>0</v>
      </c>
      <c r="BF245" s="138">
        <f>IF(N245="snížená",J245,0)</f>
        <v>0</v>
      </c>
      <c r="BG245" s="138">
        <f>IF(N245="zákl. přenesená",J245,0)</f>
        <v>0</v>
      </c>
      <c r="BH245" s="138">
        <f>IF(N245="sníž. přenesená",J245,0)</f>
        <v>0</v>
      </c>
      <c r="BI245" s="138">
        <f>IF(N245="nulová",J245,0)</f>
        <v>0</v>
      </c>
      <c r="BJ245" s="3" t="s">
        <v>78</v>
      </c>
      <c r="BK245" s="138">
        <f>ROUND(I245*H245,2)</f>
        <v>0</v>
      </c>
      <c r="BL245" s="3" t="s">
        <v>119</v>
      </c>
      <c r="BM245" s="137" t="s">
        <v>298</v>
      </c>
    </row>
    <row r="246" spans="2:65" s="18" customFormat="1" x14ac:dyDescent="0.25">
      <c r="B246" s="17"/>
      <c r="D246" s="163" t="s">
        <v>195</v>
      </c>
      <c r="F246" s="164" t="s">
        <v>299</v>
      </c>
      <c r="I246" s="165"/>
      <c r="L246" s="17"/>
      <c r="M246" s="166"/>
      <c r="T246" s="42"/>
      <c r="AT246" s="3" t="s">
        <v>195</v>
      </c>
      <c r="AU246" s="3" t="s">
        <v>126</v>
      </c>
    </row>
    <row r="247" spans="2:65" s="140" customFormat="1" x14ac:dyDescent="0.25">
      <c r="B247" s="139"/>
      <c r="D247" s="141" t="s">
        <v>120</v>
      </c>
      <c r="E247" s="142" t="s">
        <v>1</v>
      </c>
      <c r="F247" s="143" t="s">
        <v>300</v>
      </c>
      <c r="H247" s="144">
        <v>107.7</v>
      </c>
      <c r="I247" s="145"/>
      <c r="L247" s="139"/>
      <c r="M247" s="146"/>
      <c r="T247" s="147"/>
      <c r="AT247" s="142" t="s">
        <v>120</v>
      </c>
      <c r="AU247" s="142" t="s">
        <v>126</v>
      </c>
      <c r="AV247" s="140" t="s">
        <v>80</v>
      </c>
      <c r="AW247" s="140" t="s">
        <v>28</v>
      </c>
      <c r="AX247" s="140" t="s">
        <v>71</v>
      </c>
      <c r="AY247" s="142" t="s">
        <v>114</v>
      </c>
    </row>
    <row r="248" spans="2:65" s="149" customFormat="1" x14ac:dyDescent="0.25">
      <c r="B248" s="148"/>
      <c r="D248" s="141" t="s">
        <v>120</v>
      </c>
      <c r="E248" s="150" t="s">
        <v>1</v>
      </c>
      <c r="F248" s="151" t="s">
        <v>125</v>
      </c>
      <c r="H248" s="152">
        <v>107.7</v>
      </c>
      <c r="I248" s="153"/>
      <c r="L248" s="148"/>
      <c r="M248" s="181"/>
      <c r="N248" s="182"/>
      <c r="O248" s="182"/>
      <c r="P248" s="182"/>
      <c r="Q248" s="182"/>
      <c r="R248" s="182"/>
      <c r="S248" s="182"/>
      <c r="T248" s="183"/>
      <c r="AT248" s="150" t="s">
        <v>120</v>
      </c>
      <c r="AU248" s="150" t="s">
        <v>126</v>
      </c>
      <c r="AV248" s="149" t="s">
        <v>119</v>
      </c>
      <c r="AW248" s="149" t="s">
        <v>28</v>
      </c>
      <c r="AX248" s="149" t="s">
        <v>78</v>
      </c>
      <c r="AY248" s="150" t="s">
        <v>114</v>
      </c>
    </row>
    <row r="249" spans="2:65" s="18" customFormat="1" ht="6.95" customHeight="1" x14ac:dyDescent="0.25">
      <c r="B249" s="30"/>
      <c r="C249" s="31"/>
      <c r="D249" s="31"/>
      <c r="E249" s="31"/>
      <c r="F249" s="31"/>
      <c r="G249" s="31"/>
      <c r="H249" s="31"/>
      <c r="I249" s="31"/>
      <c r="J249" s="31"/>
      <c r="K249" s="31"/>
      <c r="L249" s="17"/>
    </row>
  </sheetData>
  <autoFilter ref="C125:K248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hyperlinks>
    <hyperlink ref="F177" r:id="rId1" xr:uid="{00000000-0004-0000-0100-000000000000}"/>
    <hyperlink ref="F226" r:id="rId2" xr:uid="{00000000-0004-0000-0100-000001000000}"/>
    <hyperlink ref="F237" r:id="rId3" xr:uid="{00000000-0004-0000-0100-000002000000}"/>
    <hyperlink ref="F246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PU - Puškinova ulice</vt:lpstr>
      <vt:lpstr>'PU - Puškinova ulice'!Názvy_tisku</vt:lpstr>
      <vt:lpstr>'Rekapitulace stavby'!Názvy_tisku</vt:lpstr>
      <vt:lpstr>'PU - Puškinova ulice'!Oblast_tisku</vt:lpstr>
      <vt:lpstr>'Rekapitulace stavby'!Oblast_tisku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David</dc:creator>
  <cp:lastModifiedBy>Srovnal David</cp:lastModifiedBy>
  <dcterms:created xsi:type="dcterms:W3CDTF">2025-05-12T05:22:10Z</dcterms:created>
  <dcterms:modified xsi:type="dcterms:W3CDTF">2025-05-12T05:27:02Z</dcterms:modified>
</cp:coreProperties>
</file>